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khald\2023 Rekstur\Rekstur janúar - júní\"/>
    </mc:Choice>
  </mc:AlternateContent>
  <xr:revisionPtr revIDLastSave="0" documentId="13_ncr:1_{40CEE0FD-3C06-4A98-9D16-DAAFD1056A24}" xr6:coauthVersionLast="47" xr6:coauthVersionMax="47" xr10:uidLastSave="{00000000-0000-0000-0000-000000000000}"/>
  <bookViews>
    <workbookView xWindow="-120" yWindow="-120" windowWidth="29040" windowHeight="15840" xr2:uid="{EA3AABD7-00AF-4768-AC62-6D6658349E1B}"/>
  </bookViews>
  <sheets>
    <sheet name="Aðalskjal" sheetId="1" r:id="rId1"/>
    <sheet name="Fjárfestingar" sheetId="2" r:id="rId2"/>
    <sheet name="Rekstrarreikningur" sheetId="3" r:id="rId3"/>
  </sheets>
  <definedNames>
    <definedName name="_xlnm.Print_Area" localSheetId="2">Rekstrarreikningur!$B$1:$G$45</definedName>
    <definedName name="_xlnm.Print_Titles" localSheetId="0">Aðalskjal!$1:$3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E9" i="2"/>
  <c r="E42" i="3"/>
  <c r="C42" i="3"/>
  <c r="C11" i="3"/>
  <c r="E43" i="2"/>
  <c r="G42" i="2"/>
  <c r="G41" i="2"/>
  <c r="G40" i="2"/>
  <c r="C39" i="2"/>
  <c r="G39" i="2" s="1"/>
  <c r="C38" i="2"/>
  <c r="G38" i="2" s="1"/>
  <c r="C37" i="2"/>
  <c r="G33" i="2"/>
  <c r="C33" i="2"/>
  <c r="E30" i="2"/>
  <c r="C29" i="2"/>
  <c r="G29" i="2" s="1"/>
  <c r="C28" i="2"/>
  <c r="C30" i="2" s="1"/>
  <c r="E25" i="2"/>
  <c r="E34" i="2" s="1"/>
  <c r="E45" i="2" s="1"/>
  <c r="G24" i="2"/>
  <c r="C24" i="2"/>
  <c r="G23" i="2"/>
  <c r="C23" i="2"/>
  <c r="C22" i="2"/>
  <c r="G22" i="2" s="1"/>
  <c r="G21" i="2"/>
  <c r="C20" i="2"/>
  <c r="G20" i="2" s="1"/>
  <c r="C19" i="2"/>
  <c r="G19" i="2" s="1"/>
  <c r="C18" i="2"/>
  <c r="G18" i="2" s="1"/>
  <c r="C17" i="2"/>
  <c r="G17" i="2" s="1"/>
  <c r="G16" i="2"/>
  <c r="C15" i="2"/>
  <c r="G15" i="2" s="1"/>
  <c r="C14" i="2"/>
  <c r="G14" i="2" s="1"/>
  <c r="G13" i="2"/>
  <c r="C12" i="2"/>
  <c r="G12" i="2" s="1"/>
  <c r="C11" i="2"/>
  <c r="G11" i="2" s="1"/>
  <c r="G10" i="2"/>
  <c r="G8" i="2"/>
  <c r="C7" i="2"/>
  <c r="G7" i="2" s="1"/>
  <c r="C6" i="2"/>
  <c r="G6" i="2" s="1"/>
  <c r="G9" i="2" l="1"/>
  <c r="C43" i="2"/>
  <c r="G25" i="2"/>
  <c r="C25" i="2"/>
  <c r="C34" i="2" s="1"/>
  <c r="G28" i="2"/>
  <c r="G30" i="2" s="1"/>
  <c r="G37" i="2"/>
  <c r="G43" i="2" s="1"/>
  <c r="C45" i="2" l="1"/>
  <c r="G34" i="2"/>
  <c r="G45" i="2" s="1"/>
  <c r="G39" i="3"/>
  <c r="E38" i="3"/>
  <c r="C38" i="3"/>
  <c r="G23" i="3"/>
  <c r="G21" i="3"/>
  <c r="E17" i="3"/>
  <c r="C17" i="3"/>
  <c r="E11" i="3"/>
  <c r="G16" i="3"/>
  <c r="G38" i="3" s="1"/>
  <c r="G15" i="3"/>
  <c r="G14" i="3"/>
  <c r="G10" i="3"/>
  <c r="G9" i="3"/>
  <c r="G8" i="3"/>
  <c r="G42" i="3" l="1"/>
  <c r="E19" i="3"/>
  <c r="E25" i="3" s="1"/>
  <c r="E36" i="3" s="1"/>
  <c r="E44" i="3" s="1"/>
  <c r="G11" i="3"/>
  <c r="G17" i="3"/>
  <c r="C19" i="3"/>
  <c r="C25" i="3" s="1"/>
  <c r="C36" i="3" s="1"/>
  <c r="C44" i="3" s="1"/>
  <c r="G19" i="3" l="1"/>
  <c r="G25" i="3" s="1"/>
  <c r="G36" i="3" s="1"/>
  <c r="G44" i="3" s="1"/>
</calcChain>
</file>

<file path=xl/sharedStrings.xml><?xml version="1.0" encoding="utf-8"?>
<sst xmlns="http://schemas.openxmlformats.org/spreadsheetml/2006/main" count="337" uniqueCount="323">
  <si>
    <t>Málaflokkur / deild</t>
  </si>
  <si>
    <t>Laun og    launatengd    gjöld</t>
  </si>
  <si>
    <t>Breyting lífeyrisskuld-bindinga</t>
  </si>
  <si>
    <t>Annar rekstrar-kostnaður</t>
  </si>
  <si>
    <t>Afskriftir</t>
  </si>
  <si>
    <t>Fjármagns-liðir o.fl.</t>
  </si>
  <si>
    <t>Rekstrar- niðurstaða</t>
  </si>
  <si>
    <t>Fjárhags-áætlun</t>
  </si>
  <si>
    <t>Frávik</t>
  </si>
  <si>
    <t>00  SKATTTEKJUR</t>
  </si>
  <si>
    <t>00010  Útsvar</t>
  </si>
  <si>
    <t>00060  Fasteignaskattur</t>
  </si>
  <si>
    <t>00110  Framlög úr Jöfnunarsjóði</t>
  </si>
  <si>
    <t>00350  Lóðarleiga</t>
  </si>
  <si>
    <t>02  FÉLAGSÞJÓNUSTA</t>
  </si>
  <si>
    <t>02010  Velferðarnefnd</t>
  </si>
  <si>
    <t>02020  Skrifstofa velferðarsviðs</t>
  </si>
  <si>
    <t>02110  Fjárhagsaðstoð</t>
  </si>
  <si>
    <t>02150  Stuðningsþjónusta - einstaklingsstuðningur</t>
  </si>
  <si>
    <t>02170  Móttaka flóttafólks</t>
  </si>
  <si>
    <t>02172  Erlendir ríkisborgarar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</si>
  <si>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</si>
  <si>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</si>
  <si>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</si>
  <si>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</si>
  <si>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</si>
  <si>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</si>
  <si>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</si>
  <si>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</si>
  <si>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</si>
  <si>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Akstursþjónusta</t>
  </si>
  <si>
    <t>02520  NPA þjónusta</t>
  </si>
  <si>
    <t>02564  Hulduhlíð búsetukjarni</t>
  </si>
  <si>
    <t>02565  Klapparhlíð búsetukjarni</t>
  </si>
  <si>
    <t>02566  Þverholt búsetukjarni</t>
  </si>
  <si>
    <t>02567  Heimili fyrir börn</t>
  </si>
  <si>
    <t>02570  Skammtímavistun fyrir fatlaða</t>
  </si>
  <si>
    <t>02569  Áfangaheimili fyrir geðfatlaða</t>
  </si>
  <si>
    <t>02580  Dagþjónusta fyrir fatlaða</t>
  </si>
  <si>
    <t>02590  Stuðningsfjölskyldur</t>
  </si>
  <si>
    <t>02595  Frístundaklúbburinn Úlfurinn</t>
  </si>
  <si>
    <t>02710  Ýmis lögbundin framlög</t>
  </si>
  <si>
    <t>02810  Ýmsir styrkir - félagsmál</t>
  </si>
  <si>
    <t>03  HEILBRIGÐISMÁL</t>
  </si>
  <si>
    <t>03220  Heilbrigðiseftirlit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</si>
  <si>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</si>
  <si>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</si>
  <si>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</si>
  <si>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</si>
  <si>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</si>
  <si>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</si>
  <si>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</si>
  <si>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</si>
  <si>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</si>
  <si>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</si>
  <si>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</si>
  <si>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</si>
  <si>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</si>
  <si>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</si>
  <si>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</si>
  <si>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>04270  Nemendur í öðrum skólum</t>
  </si>
  <si>
    <t>04281  Frístundasel Varmárskóla</t>
  </si>
  <si>
    <t>04285  Frístundasel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</si>
  <si>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</si>
  <si>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</si>
  <si>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</si>
  <si>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</si>
  <si>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</si>
  <si>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</si>
  <si>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Menningar- og lýðræðisnefnd</t>
  </si>
  <si>
    <t>05030  Laxnesssetur</t>
  </si>
  <si>
    <t>05220  Bókasafn</t>
  </si>
  <si>
    <t>05310  Héraðskjalasafn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</si>
  <si>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</si>
  <si>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</si>
  <si>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</si>
  <si>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</si>
  <si>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</si>
  <si>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</si>
  <si>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</si>
  <si>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</si>
  <si>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</si>
  <si>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</si>
  <si>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</si>
  <si>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</si>
  <si>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</si>
  <si>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</si>
  <si>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</si>
  <si>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</si>
  <si>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</si>
  <si>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</si>
  <si>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</si>
  <si>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</si>
  <si>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</si>
  <si>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</si>
  <si>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</si>
  <si>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</si>
  <si>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</si>
  <si>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</si>
  <si>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</si>
  <si>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</si>
  <si>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</si>
  <si>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</si>
  <si>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</si>
  <si>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</si>
  <si>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</si>
  <si>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</si>
  <si>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</si>
  <si>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</si>
  <si>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</si>
  <si>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</si>
  <si>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</si>
  <si>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</si>
  <si>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</si>
  <si>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</si>
  <si>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</si>
  <si>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</si>
  <si>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</si>
  <si>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</si>
  <si>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</si>
  <si>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</si>
  <si>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</si>
  <si>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</si>
  <si>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</si>
  <si>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</si>
  <si>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</si>
  <si>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</si>
  <si>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</si>
  <si>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</si>
  <si>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</si>
  <si>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</si>
  <si>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</si>
  <si>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13  ATVINNUMÁL</t>
  </si>
  <si>
    <t>13210  Landbúnaður</t>
  </si>
  <si>
    <t>21  SAMEIGNINLEGUR KOSTNAÐUR</t>
  </si>
  <si>
    <t>21010  Bæjarstjórn</t>
  </si>
  <si>
    <t>21030  Bæjarráð</t>
  </si>
  <si>
    <t>21040  Atvinnu- og nýsköpunarnefnd</t>
  </si>
  <si>
    <t>21070  Endurskoðun</t>
  </si>
  <si>
    <t>21310  Ónotað húsnæði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</si>
  <si>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</si>
  <si>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</si>
  <si>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</si>
  <si>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</si>
  <si>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</si>
  <si>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</si>
  <si>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</si>
  <si>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21750  Samstarf sveitafélaga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</si>
  <si>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</si>
  <si>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</si>
  <si>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</si>
  <si>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</si>
  <si>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</si>
  <si>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</si>
  <si>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</si>
  <si>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</si>
  <si>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</si>
  <si>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</si>
  <si>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</si>
  <si>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</si>
  <si>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</si>
  <si>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</si>
  <si>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</si>
  <si>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</si>
  <si>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</si>
  <si>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</si>
  <si>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31225  Kvíslarskóli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</si>
  <si>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</si>
  <si>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</si>
  <si>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</si>
  <si>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</si>
  <si>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</si>
  <si>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</si>
  <si>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</si>
  <si>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</si>
  <si>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</si>
  <si>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</si>
  <si>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</si>
  <si>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</si>
  <si>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</si>
  <si>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</si>
  <si>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</si>
  <si>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</si>
  <si>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</si>
  <si>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</si>
  <si>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</si>
  <si>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</si>
  <si>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</si>
  <si>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</si>
  <si>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</si>
  <si>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</si>
  <si>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</si>
  <si>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</si>
  <si>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</si>
  <si>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</si>
  <si>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</si>
  <si>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35  FASTEIGNAFÉLAGIÐ LÆKJARHLÍÐ</t>
  </si>
  <si>
    <t>35970  Fjármagnsliðir</t>
  </si>
  <si>
    <t>39  AÐRAR A-HLUTA STOFNANIR</t>
  </si>
  <si>
    <t>39100  SHS bs. - Rekstur</t>
  </si>
  <si>
    <t>39900  SHS bs. - Fjármunatekjur og fjármagnsgjöld</t>
  </si>
  <si>
    <t>Millifærslur</t>
  </si>
  <si>
    <t>Rekstrarniðurstaða A- hluta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</si>
  <si>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</si>
  <si>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</si>
  <si>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</si>
  <si>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</si>
  <si>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</si>
  <si>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</si>
  <si>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</si>
  <si>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</si>
  <si>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</si>
  <si>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</si>
  <si>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</si>
  <si>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</si>
  <si>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</si>
  <si>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</si>
  <si>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</si>
  <si>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</si>
  <si>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</si>
  <si>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</si>
  <si>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</si>
  <si>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</si>
  <si>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</si>
  <si>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</si>
  <si>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</si>
  <si>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</si>
  <si>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</si>
  <si>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</si>
  <si>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</si>
  <si>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89100  Strætó bs. - Rekstur</t>
  </si>
  <si>
    <t>89200  Sorpa bs. - Rekstur</t>
  </si>
  <si>
    <t>89800  Strætó bs. - Fjármunatekjur og fjármagnsgjöld</t>
  </si>
  <si>
    <t>89900  Sorpa bs. - Fjármunatekjur og fjármagnsgjöld</t>
  </si>
  <si>
    <t>Rekstrarniðurstaða A og B hluta</t>
  </si>
  <si>
    <t>Í þúsundum króna.</t>
  </si>
  <si>
    <t>Mismunur</t>
  </si>
  <si>
    <t>A hluti</t>
  </si>
  <si>
    <t>Fasteignir og önnur mannvirki</t>
  </si>
  <si>
    <t>Kvíslarskóli endurbætur</t>
  </si>
  <si>
    <t>Leikskólinn í Helgafelli</t>
  </si>
  <si>
    <t>Helgafellsskóli, íþróttahús</t>
  </si>
  <si>
    <t>Varmárskóli, endurbætur</t>
  </si>
  <si>
    <t>Íþróttamiðstöðin Varmá</t>
  </si>
  <si>
    <t>Skíðasvæði</t>
  </si>
  <si>
    <t>Íþróttamiðstöðin Varmá, þjónustubygging</t>
  </si>
  <si>
    <t>Brúarland</t>
  </si>
  <si>
    <t>Hlégarður</t>
  </si>
  <si>
    <t>Íþróttamiðstöðin Lágafell</t>
  </si>
  <si>
    <t>Krikaskóli</t>
  </si>
  <si>
    <t>Þjónustustöð</t>
  </si>
  <si>
    <t>Helgafellsskóli</t>
  </si>
  <si>
    <t>Ævintýragarður</t>
  </si>
  <si>
    <t>Lágafellsskóli</t>
  </si>
  <si>
    <t>Aðstaða skógræktar</t>
  </si>
  <si>
    <t>Fasteignir og önnur mannvirki samtals</t>
  </si>
  <si>
    <t>Gatnakerfi</t>
  </si>
  <si>
    <t>Gatnaframkvæmdir</t>
  </si>
  <si>
    <t>Gatnagerðartekjur, nettó endurgreiðsla</t>
  </si>
  <si>
    <t>Gatnakerfi samtals</t>
  </si>
  <si>
    <t>Áhöld og tæki</t>
  </si>
  <si>
    <t>Bifreið</t>
  </si>
  <si>
    <t>A hluti samtals</t>
  </si>
  <si>
    <t>B hluti</t>
  </si>
  <si>
    <t>Hitaveita</t>
  </si>
  <si>
    <t>Vatnsveita</t>
  </si>
  <si>
    <t>Fráveita</t>
  </si>
  <si>
    <t>Félagslegar íbúðir</t>
  </si>
  <si>
    <t>Hjúkrunarheimili</t>
  </si>
  <si>
    <t>B hluti samtals</t>
  </si>
  <si>
    <t>Samtals A og B hluti</t>
  </si>
  <si>
    <t xml:space="preserve">Áætlun </t>
  </si>
  <si>
    <t>A og B hluti</t>
  </si>
  <si>
    <t>Rekstrartekjur</t>
  </si>
  <si>
    <t>Útsvar og fasteignaskattur</t>
  </si>
  <si>
    <t>Framlög Jöfnunarsjóðs</t>
  </si>
  <si>
    <t>Aðrar tekjur</t>
  </si>
  <si>
    <t>Rekstrargjöld</t>
  </si>
  <si>
    <t>Laun og launatengd gjöld</t>
  </si>
  <si>
    <t>Annar rekstrarkostnaður</t>
  </si>
  <si>
    <t>Fjármunat. og (fjárm.gjöld)</t>
  </si>
  <si>
    <t>Endurnýjun skólalóða</t>
  </si>
  <si>
    <t>Bætt eldhúsaðstaða leikskóla</t>
  </si>
  <si>
    <t>ársins 2023</t>
  </si>
  <si>
    <t>Áætlun 2023</t>
  </si>
  <si>
    <t>áætlun ársins</t>
  </si>
  <si>
    <t xml:space="preserve">Óráðstafað af </t>
  </si>
  <si>
    <t>Fjárfestingar</t>
  </si>
  <si>
    <t>Rekstrarniðurstaða (neikvæð)..............</t>
  </si>
  <si>
    <t>Raun 2023</t>
  </si>
  <si>
    <t xml:space="preserve">Rekstrarniðurstaða án fjármagnsliða </t>
  </si>
  <si>
    <t>Útleiðing veltufjár frá rekstri</t>
  </si>
  <si>
    <t>Rekstrarniðurstaða</t>
  </si>
  <si>
    <t>Rekstrarliðir sem hafa ekki áhrif á fjárstreymi</t>
  </si>
  <si>
    <t>Verðbætur</t>
  </si>
  <si>
    <t>Veltufé frá rekstri</t>
  </si>
  <si>
    <t>Byggingarréttur</t>
  </si>
  <si>
    <t>Söluhagnaður eigna</t>
  </si>
  <si>
    <t>Breyting lífeyrisskuldbindinga</t>
  </si>
  <si>
    <t>Aðrir liðir</t>
  </si>
  <si>
    <t>Mosfellsbær  -  rekstur málaflokka og deilda í janúar til júní 2023</t>
  </si>
  <si>
    <t>Samtals   gjöld</t>
  </si>
  <si>
    <t>89  Aðrar B-hluta stofnanir</t>
  </si>
  <si>
    <t>Rekstrarniðurstaða A og B- hluta</t>
  </si>
  <si>
    <t>Fjárfestingar janúar til júní 2023</t>
  </si>
  <si>
    <t>jan-júní 2023</t>
  </si>
  <si>
    <t>Félagslegar íbúðir - viðauki 1</t>
  </si>
  <si>
    <t>Rekstrarreikningur janúar til júní 2023</t>
  </si>
  <si>
    <t>janúar - júní</t>
  </si>
  <si>
    <t>Veltufé frá rekstri janúar til júní 2023</t>
  </si>
  <si>
    <t>02330  Niðurgreiðsla dvalargjalda</t>
  </si>
  <si>
    <t>02553  Langahlíð</t>
  </si>
  <si>
    <t>02556  Víðihlíð</t>
  </si>
  <si>
    <t>04108  Höfðaberg leikskóli</t>
  </si>
  <si>
    <t>05960  Starfsemi Hlégarðs</t>
  </si>
  <si>
    <t>08010  Heilbrigðisnefnd Kjósarsvæðis</t>
  </si>
  <si>
    <t>10410  Gerð, viðhald og rekstur reiðvega</t>
  </si>
  <si>
    <t>10960  Rammi / endurskoðun áætlunar</t>
  </si>
  <si>
    <t>21110  Kosningar</t>
  </si>
  <si>
    <t>21350  Ábyrgðartrygging</t>
  </si>
  <si>
    <t>31960  Til ráðstöfunar - rammi</t>
  </si>
  <si>
    <t>35100  Rekstur Fasteignafélagsins Lækjarhlíðar</t>
  </si>
  <si>
    <t>Samtals         tekjur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</si>
</sst>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\ _);[Red]\(* #,##0.000\ \)"/>
    <numFmt numFmtId="165" formatCode="#,##0\ _);[Red]\(* #,##0\ \)"/>
    <numFmt numFmtId="166" formatCode="#,##0.000"/>
    <numFmt numFmtId="167" formatCode="@*."/>
    <numFmt numFmtId="168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rgb="FFFFFF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Univers 45 Light"/>
    </font>
    <font>
      <sz val="10"/>
      <name val="Times New Roman"/>
      <family val="1"/>
    </font>
    <font>
      <b/>
      <sz val="9"/>
      <name val="Univers 45 Light"/>
    </font>
    <font>
      <sz val="11"/>
      <name val="Calibri"/>
      <family val="2"/>
      <scheme val="minor"/>
    </font>
    <font>
      <sz val="10"/>
      <name val="Geneva"/>
    </font>
    <font>
      <b/>
      <sz val="11"/>
      <color rgb="FF1E996C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1E996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165" fontId="10" fillId="0" borderId="0"/>
    <xf numFmtId="0" fontId="1" fillId="3" borderId="0"/>
    <xf numFmtId="0" fontId="13" fillId="0" borderId="0"/>
  </cellStyleXfs>
  <cellXfs count="61">
    <xf numFmtId="0" fontId="0" fillId="0" borderId="0" xfId="0"/>
    <xf numFmtId="0" fontId="5" fillId="3" borderId="0" xfId="3" applyFont="1" applyFill="1"/>
    <xf numFmtId="41" fontId="0" fillId="0" borderId="0" xfId="1" applyFont="1"/>
    <xf numFmtId="9" fontId="0" fillId="0" borderId="0" xfId="2" applyFont="1" applyAlignment="1">
      <alignment wrapText="1"/>
    </xf>
    <xf numFmtId="0" fontId="0" fillId="0" borderId="0" xfId="0" applyAlignment="1">
      <alignment wrapText="1"/>
    </xf>
    <xf numFmtId="0" fontId="6" fillId="3" borderId="1" xfId="3" applyFont="1" applyFill="1" applyBorder="1" applyAlignment="1">
      <alignment horizontal="left" wrapText="1"/>
    </xf>
    <xf numFmtId="0" fontId="6" fillId="3" borderId="1" xfId="3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0" fontId="8" fillId="0" borderId="0" xfId="0" applyFont="1"/>
    <xf numFmtId="41" fontId="8" fillId="0" borderId="0" xfId="1" applyFont="1"/>
    <xf numFmtId="0" fontId="4" fillId="3" borderId="0" xfId="3" applyFill="1"/>
    <xf numFmtId="3" fontId="4" fillId="3" borderId="0" xfId="3" applyNumberFormat="1" applyFill="1" applyAlignment="1">
      <alignment horizontal="right" indent="1"/>
    </xf>
    <xf numFmtId="3" fontId="0" fillId="0" borderId="0" xfId="0" applyNumberFormat="1"/>
    <xf numFmtId="164" fontId="9" fillId="0" borderId="0" xfId="1" applyNumberFormat="1" applyFont="1" applyFill="1" applyAlignment="1" applyProtection="1">
      <alignment horizontal="right"/>
      <protection hidden="1"/>
    </xf>
    <xf numFmtId="3" fontId="0" fillId="0" borderId="0" xfId="0" applyNumberFormat="1" applyAlignment="1">
      <alignment horizontal="right" indent="1"/>
    </xf>
    <xf numFmtId="164" fontId="9" fillId="0" borderId="0" xfId="4" applyNumberFormat="1" applyFont="1"/>
    <xf numFmtId="164" fontId="9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4" applyNumberFormat="1" applyFont="1"/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3" fillId="0" borderId="0" xfId="0" applyFont="1"/>
    <xf numFmtId="3" fontId="12" fillId="0" borderId="0" xfId="0" applyNumberFormat="1" applyFont="1" applyAlignment="1">
      <alignment horizontal="right" indent="1"/>
    </xf>
    <xf numFmtId="166" fontId="0" fillId="0" borderId="0" xfId="0" applyNumberFormat="1"/>
    <xf numFmtId="49" fontId="9" fillId="0" borderId="0" xfId="6" applyNumberFormat="1" applyFont="1" applyAlignment="1">
      <alignment vertical="center"/>
    </xf>
    <xf numFmtId="0" fontId="14" fillId="0" borderId="0" xfId="5" applyFont="1" applyFill="1" applyAlignment="1">
      <alignment horizontal="center"/>
    </xf>
    <xf numFmtId="41" fontId="0" fillId="0" borderId="0" xfId="1" applyFont="1" applyAlignment="1">
      <alignment horizontal="center"/>
    </xf>
    <xf numFmtId="0" fontId="14" fillId="0" borderId="0" xfId="5" applyFont="1" applyFill="1"/>
    <xf numFmtId="167" fontId="9" fillId="0" borderId="0" xfId="6" applyNumberFormat="1" applyFont="1" applyAlignment="1">
      <alignment vertical="center"/>
    </xf>
    <xf numFmtId="0" fontId="3" fillId="0" borderId="3" xfId="0" applyFont="1" applyBorder="1"/>
    <xf numFmtId="41" fontId="0" fillId="0" borderId="0" xfId="1" applyFont="1" applyAlignment="1">
      <alignment horizontal="left" indent="1"/>
    </xf>
    <xf numFmtId="41" fontId="3" fillId="0" borderId="2" xfId="1" applyFont="1" applyBorder="1" applyAlignment="1">
      <alignment horizontal="left" indent="1"/>
    </xf>
    <xf numFmtId="41" fontId="3" fillId="0" borderId="3" xfId="1" applyFont="1" applyBorder="1" applyAlignment="1">
      <alignment horizontal="left" indent="1"/>
    </xf>
    <xf numFmtId="168" fontId="0" fillId="0" borderId="0" xfId="1" applyNumberFormat="1" applyFont="1"/>
    <xf numFmtId="168" fontId="0" fillId="0" borderId="0" xfId="0" applyNumberFormat="1"/>
    <xf numFmtId="168" fontId="3" fillId="0" borderId="0" xfId="0" applyNumberFormat="1" applyFont="1"/>
    <xf numFmtId="168" fontId="0" fillId="0" borderId="4" xfId="1" applyNumberFormat="1" applyFont="1" applyBorder="1"/>
    <xf numFmtId="168" fontId="3" fillId="0" borderId="2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167" fontId="9" fillId="0" borderId="0" xfId="6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167" fontId="0" fillId="0" borderId="0" xfId="0" applyNumberFormat="1" applyAlignment="1">
      <alignment horizontal="left"/>
    </xf>
    <xf numFmtId="0" fontId="2" fillId="3" borderId="0" xfId="5" applyFont="1" applyAlignment="1">
      <alignment horizontal="center"/>
    </xf>
    <xf numFmtId="0" fontId="15" fillId="3" borderId="0" xfId="5" applyFont="1" applyAlignment="1">
      <alignment horizontal="center"/>
    </xf>
    <xf numFmtId="167" fontId="3" fillId="0" borderId="0" xfId="0" applyNumberFormat="1" applyFont="1" applyAlignment="1">
      <alignment horizontal="left"/>
    </xf>
    <xf numFmtId="168" fontId="3" fillId="0" borderId="2" xfId="0" applyNumberFormat="1" applyFont="1" applyBorder="1"/>
    <xf numFmtId="0" fontId="3" fillId="0" borderId="2" xfId="0" applyFont="1" applyBorder="1"/>
    <xf numFmtId="0" fontId="17" fillId="0" borderId="0" xfId="0" applyFont="1"/>
    <xf numFmtId="168" fontId="3" fillId="0" borderId="0" xfId="1" applyNumberFormat="1" applyFont="1" applyBorder="1"/>
    <xf numFmtId="168" fontId="0" fillId="0" borderId="0" xfId="1" applyNumberFormat="1" applyFont="1" applyBorder="1"/>
    <xf numFmtId="3" fontId="0" fillId="0" borderId="3" xfId="0" applyNumberFormat="1" applyBorder="1" applyAlignment="1">
      <alignment horizontal="right" indent="1"/>
    </xf>
    <xf numFmtId="41" fontId="0" fillId="0" borderId="0" xfId="1" applyFont="1" applyFill="1" applyAlignment="1">
      <alignment horizontal="left" indent="1"/>
    </xf>
    <xf numFmtId="3" fontId="4" fillId="0" borderId="0" xfId="0" applyNumberFormat="1" applyFont="1" applyAlignment="1">
      <alignment wrapText="1"/>
    </xf>
    <xf numFmtId="0" fontId="5" fillId="3" borderId="0" xfId="5" applyFont="1" applyAlignment="1">
      <alignment horizontal="center"/>
    </xf>
    <xf numFmtId="0" fontId="2" fillId="3" borderId="0" xfId="5" applyFont="1" applyAlignment="1">
      <alignment horizontal="center"/>
    </xf>
    <xf numFmtId="0" fontId="15" fillId="3" borderId="0" xfId="5" applyFont="1" applyAlignment="1">
      <alignment horizontal="center"/>
    </xf>
  </cellXfs>
  <cellStyles count="7">
    <cellStyle name="Accent1" xfId="3" builtinId="29"/>
    <cellStyle name="Comma [0]" xfId="1" builtinId="6"/>
    <cellStyle name="Mosó" xfId="5" xr:uid="{05B5FFDF-1DB7-4D4B-8E52-53FBA26B70CD}"/>
    <cellStyle name="Normal" xfId="0" builtinId="0"/>
    <cellStyle name="Normal 3 10" xfId="4" xr:uid="{C697EC3B-A0A9-4F9D-9DB9-4DB3BF3019AB}"/>
    <cellStyle name="Normal_Ársreikningur Sandg 31.12 2" xfId="6" xr:uid="{696E622C-54EC-4C61-A2CC-148131057BAE}"/>
    <cellStyle name="Percent" xfId="2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D8ED-369A-4809-8A55-512C979AFE6A}">
  <sheetPr>
    <pageSetUpPr fitToPage="1"/>
  </sheetPr>
  <dimension ref="A1:P254"/>
  <sheetViews>
    <sheetView tabSelected="1" zoomScale="80" zoomScaleNormal="80" workbookViewId="0">
      <pane ySplit="3" topLeftCell="A4" activePane="bottomLeft" state="frozen"/>
      <selection pane="bottomLeft" activeCell="A80" sqref="A80"/>
    </sheetView>
  </sheetViews>
  <sheetFormatPr defaultRowHeight="15" outlineLevelRow="1"/>
  <cols>
    <col min="1" max="1" width="32.7109375" customWidth="1"/>
    <col min="2" max="2" width="17" customWidth="1"/>
    <col min="3" max="3" width="15.85546875" customWidth="1"/>
    <col min="4" max="4" width="15.85546875" customWidth="1" collapsed="1"/>
    <col min="5" max="5" width="15.85546875" customWidth="1"/>
    <col min="6" max="7" width="15.85546875" customWidth="1" collapsed="1"/>
    <col min="8" max="8" width="15" customWidth="1" collapsed="1"/>
    <col min="9" max="11" width="15.85546875" customWidth="1" collapsed="1"/>
    <col min="14" max="14" width="16.28515625" bestFit="1" customWidth="1"/>
    <col min="15" max="15" width="11.5703125" bestFit="1" customWidth="1"/>
  </cols>
  <sheetData>
    <row r="1" spans="1:16" ht="23.25">
      <c r="A1" s="1" t="s">
        <v>300</v>
      </c>
      <c r="B1" s="1"/>
      <c r="C1" s="1"/>
      <c r="D1" s="1"/>
      <c r="E1" s="1"/>
      <c r="F1" s="1"/>
      <c r="G1" s="1"/>
      <c r="H1" s="1"/>
      <c r="I1" s="1"/>
      <c r="J1" s="1"/>
      <c r="K1" s="1"/>
      <c r="P1" s="2"/>
    </row>
    <row r="2" spans="1:16" s="4" customFormat="1" ht="23.25" customHeight="1">
      <c r="A2" s="3"/>
      <c r="B2" s="57">
        <v>-10483679865</v>
      </c>
      <c r="C2" s="57">
        <v>4041891090</v>
      </c>
      <c r="D2" s="57">
        <v>110700000</v>
      </c>
      <c r="E2" s="57">
        <v>5741047755</v>
      </c>
      <c r="F2" s="57">
        <v>267315372</v>
      </c>
      <c r="G2" s="57">
        <v>10160936007</v>
      </c>
      <c r="H2" s="57">
        <v>1017872722</v>
      </c>
      <c r="I2" s="57">
        <v>695147074</v>
      </c>
      <c r="J2" s="57">
        <v>314163821</v>
      </c>
      <c r="K2" s="57">
        <v>380983253</v>
      </c>
    </row>
    <row r="3" spans="1:16" s="8" customFormat="1" ht="55.9" customHeight="1">
      <c r="A3" s="5" t="s">
        <v>0</v>
      </c>
      <c r="B3" s="6" t="s">
        <v>322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301</v>
      </c>
      <c r="H3" s="6" t="s">
        <v>5</v>
      </c>
      <c r="I3" s="7" t="s">
        <v>6</v>
      </c>
      <c r="J3" s="7" t="s">
        <v>7</v>
      </c>
      <c r="K3" s="7" t="s">
        <v>8</v>
      </c>
      <c r="P3" s="9"/>
    </row>
    <row r="4" spans="1:16">
      <c r="A4" s="10" t="s">
        <v>9</v>
      </c>
      <c r="B4" s="11">
        <v>-7165672808</v>
      </c>
      <c r="C4" s="11">
        <v>0</v>
      </c>
      <c r="D4" s="11"/>
      <c r="E4" s="11">
        <v>0</v>
      </c>
      <c r="F4" s="11">
        <v>0</v>
      </c>
      <c r="G4" s="11">
        <v>0</v>
      </c>
      <c r="H4" s="11">
        <v>0</v>
      </c>
      <c r="I4" s="11">
        <v>-7165672808</v>
      </c>
      <c r="J4" s="11">
        <v>-7198187696</v>
      </c>
      <c r="K4" s="11">
        <v>32514888</v>
      </c>
      <c r="N4" s="12"/>
      <c r="O4" s="13"/>
    </row>
    <row r="5" spans="1:16" hidden="1" outlineLevel="1">
      <c r="A5" t="s">
        <v>10</v>
      </c>
      <c r="B5" s="14">
        <v>-4793563468</v>
      </c>
      <c r="C5" s="14">
        <v>0</v>
      </c>
      <c r="D5" s="14"/>
      <c r="E5" s="14">
        <v>0</v>
      </c>
      <c r="F5" s="14">
        <v>0</v>
      </c>
      <c r="G5" s="14">
        <v>0</v>
      </c>
      <c r="H5" s="14">
        <v>0</v>
      </c>
      <c r="I5" s="14">
        <v>-4793563468</v>
      </c>
      <c r="J5" s="14">
        <v>-4816274370</v>
      </c>
      <c r="K5" s="14">
        <v>22710902</v>
      </c>
      <c r="N5" s="12"/>
      <c r="O5" s="13"/>
    </row>
    <row r="6" spans="1:16" hidden="1" outlineLevel="1">
      <c r="A6" t="s">
        <v>11</v>
      </c>
      <c r="B6" s="14">
        <v>-797642901</v>
      </c>
      <c r="C6" s="14">
        <v>0</v>
      </c>
      <c r="D6" s="14"/>
      <c r="E6" s="14">
        <v>0</v>
      </c>
      <c r="F6" s="14">
        <v>0</v>
      </c>
      <c r="G6" s="14">
        <v>0</v>
      </c>
      <c r="H6" s="14">
        <v>0</v>
      </c>
      <c r="I6" s="14">
        <v>-797642901</v>
      </c>
      <c r="J6" s="14">
        <v>-798000000</v>
      </c>
      <c r="K6" s="14">
        <v>357099</v>
      </c>
      <c r="N6" s="12"/>
      <c r="O6" s="15"/>
    </row>
    <row r="7" spans="1:16" hidden="1" outlineLevel="1">
      <c r="A7" t="s">
        <v>12</v>
      </c>
      <c r="B7" s="14">
        <v>-1468309323</v>
      </c>
      <c r="C7" s="14">
        <v>0</v>
      </c>
      <c r="D7" s="14"/>
      <c r="E7" s="14">
        <v>0</v>
      </c>
      <c r="F7" s="14">
        <v>0</v>
      </c>
      <c r="G7" s="14">
        <v>0</v>
      </c>
      <c r="H7" s="14">
        <v>0</v>
      </c>
      <c r="I7" s="14">
        <v>-1468309323</v>
      </c>
      <c r="J7" s="14">
        <v>-1480913328</v>
      </c>
      <c r="K7" s="14">
        <v>12604005</v>
      </c>
      <c r="N7" s="12"/>
      <c r="O7" s="13"/>
    </row>
    <row r="8" spans="1:16" hidden="1" outlineLevel="1">
      <c r="A8" t="s">
        <v>13</v>
      </c>
      <c r="B8" s="14">
        <v>-106157116</v>
      </c>
      <c r="C8" s="14">
        <v>0</v>
      </c>
      <c r="D8" s="14"/>
      <c r="E8" s="14">
        <v>0</v>
      </c>
      <c r="F8" s="14">
        <v>0</v>
      </c>
      <c r="G8" s="14">
        <v>0</v>
      </c>
      <c r="H8" s="14">
        <v>0</v>
      </c>
      <c r="I8" s="14">
        <v>-106157116</v>
      </c>
      <c r="J8" s="14">
        <v>-102999998</v>
      </c>
      <c r="K8" s="14">
        <v>-3157118</v>
      </c>
      <c r="N8" s="12"/>
      <c r="O8" s="13"/>
    </row>
    <row r="9" spans="1:16" collapsed="1">
      <c r="A9" s="10" t="s">
        <v>14</v>
      </c>
      <c r="B9" s="11">
        <v>-329245976</v>
      </c>
      <c r="C9" s="11">
        <v>498770672</v>
      </c>
      <c r="D9" s="11"/>
      <c r="E9" s="11">
        <v>1526127792</v>
      </c>
      <c r="F9" s="11">
        <v>-15995</v>
      </c>
      <c r="G9" s="11">
        <v>2024882469</v>
      </c>
      <c r="H9" s="11">
        <v>0</v>
      </c>
      <c r="I9" s="11">
        <v>1695636493</v>
      </c>
      <c r="J9" s="11">
        <v>1702191279</v>
      </c>
      <c r="K9" s="11">
        <v>-6554786</v>
      </c>
      <c r="N9" s="12"/>
      <c r="O9" s="13"/>
    </row>
    <row r="10" spans="1:16" hidden="1" outlineLevel="1">
      <c r="A10" t="s">
        <v>15</v>
      </c>
      <c r="B10" s="14">
        <v>0</v>
      </c>
      <c r="C10" s="14">
        <v>3540280</v>
      </c>
      <c r="D10" s="14"/>
      <c r="E10" s="14">
        <v>0</v>
      </c>
      <c r="F10" s="14">
        <v>0</v>
      </c>
      <c r="G10" s="14">
        <v>3540280</v>
      </c>
      <c r="H10" s="14">
        <v>0</v>
      </c>
      <c r="I10" s="14">
        <v>3540280</v>
      </c>
      <c r="J10" s="14">
        <v>4211327</v>
      </c>
      <c r="K10" s="14">
        <v>-671047</v>
      </c>
      <c r="N10" s="12"/>
      <c r="O10" s="16"/>
    </row>
    <row r="11" spans="1:16" hidden="1" outlineLevel="1">
      <c r="A11" t="s">
        <v>16</v>
      </c>
      <c r="B11" s="14">
        <v>-2880000</v>
      </c>
      <c r="C11" s="14">
        <v>64515045</v>
      </c>
      <c r="D11" s="14"/>
      <c r="E11" s="14">
        <v>12385624</v>
      </c>
      <c r="F11" s="14">
        <v>0</v>
      </c>
      <c r="G11" s="14">
        <v>76900669</v>
      </c>
      <c r="H11" s="14">
        <v>0</v>
      </c>
      <c r="I11" s="14">
        <v>74020669</v>
      </c>
      <c r="J11" s="14">
        <v>75179006</v>
      </c>
      <c r="K11" s="14">
        <v>-1158337</v>
      </c>
      <c r="N11" s="12"/>
      <c r="O11" s="16"/>
    </row>
    <row r="12" spans="1:16" hidden="1" outlineLevel="1">
      <c r="A12" t="s">
        <v>17</v>
      </c>
      <c r="B12" s="14">
        <v>-12493609</v>
      </c>
      <c r="C12" s="14">
        <v>0</v>
      </c>
      <c r="D12" s="14"/>
      <c r="E12" s="14">
        <v>35966355</v>
      </c>
      <c r="F12" s="14">
        <v>0</v>
      </c>
      <c r="G12" s="14">
        <v>35966355</v>
      </c>
      <c r="H12" s="14">
        <v>0</v>
      </c>
      <c r="I12" s="14">
        <v>23472746</v>
      </c>
      <c r="J12" s="14">
        <v>27560000</v>
      </c>
      <c r="K12" s="14">
        <v>-4087254</v>
      </c>
      <c r="N12" s="12"/>
      <c r="O12" s="16"/>
    </row>
    <row r="13" spans="1:16" hidden="1" outlineLevel="1">
      <c r="A13" t="s">
        <v>18</v>
      </c>
      <c r="B13" s="14">
        <v>0</v>
      </c>
      <c r="C13" s="14">
        <v>25168765</v>
      </c>
      <c r="D13" s="14"/>
      <c r="E13" s="14">
        <v>21035858</v>
      </c>
      <c r="F13" s="14">
        <v>0</v>
      </c>
      <c r="G13" s="14">
        <v>46204623</v>
      </c>
      <c r="H13" s="14">
        <v>0</v>
      </c>
      <c r="I13" s="14">
        <v>46204623</v>
      </c>
      <c r="J13" s="14">
        <v>42225410</v>
      </c>
      <c r="K13" s="14">
        <v>3979213</v>
      </c>
      <c r="N13" s="12"/>
      <c r="O13" s="16"/>
    </row>
    <row r="14" spans="1:16" hidden="1" outlineLevel="1">
      <c r="A14" t="s">
        <v>19</v>
      </c>
      <c r="B14" s="14">
        <v>0</v>
      </c>
      <c r="C14" s="14">
        <v>1071064</v>
      </c>
      <c r="D14" s="14"/>
      <c r="E14" s="14">
        <v>461582</v>
      </c>
      <c r="F14" s="14">
        <v>0</v>
      </c>
      <c r="G14" s="14">
        <v>1532646</v>
      </c>
      <c r="H14" s="14">
        <v>0</v>
      </c>
      <c r="I14" s="14">
        <v>1532646</v>
      </c>
      <c r="J14" s="14">
        <v>0</v>
      </c>
      <c r="K14" s="14">
        <v>1532646</v>
      </c>
      <c r="N14" s="12"/>
      <c r="O14" s="16"/>
    </row>
    <row r="15" spans="1:16" hidden="1" outlineLevel="1">
      <c r="A15" t="s">
        <v>20</v>
      </c>
      <c r="B15" s="14">
        <v>0</v>
      </c>
      <c r="C15" s="14">
        <v>0</v>
      </c>
      <c r="D15" s="14"/>
      <c r="E15" s="14">
        <v>427540</v>
      </c>
      <c r="F15" s="14">
        <v>0</v>
      </c>
      <c r="G15" s="14">
        <v>427540</v>
      </c>
      <c r="H15" s="14">
        <v>0</v>
      </c>
      <c r="I15" s="14">
        <v>427540</v>
      </c>
      <c r="J15" s="14">
        <v>780000</v>
      </c>
      <c r="K15" s="14">
        <v>-352460</v>
      </c>
      <c r="N15" s="12"/>
      <c r="O15" s="16"/>
    </row>
    <row r="16" spans="1:16" hidden="1" outlineLevel="1">
      <c r="A16" t="s">
        <v>21</v>
      </c>
      <c r="B16" s="14">
        <v>0</v>
      </c>
      <c r="C16" s="14">
        <v>0</v>
      </c>
      <c r="D16" s="14"/>
      <c r="E16" s="14">
        <v>37539506</v>
      </c>
      <c r="F16" s="14">
        <v>0</v>
      </c>
      <c r="G16" s="14">
        <v>37539506</v>
      </c>
      <c r="H16" s="14">
        <v>0</v>
      </c>
      <c r="I16" s="14">
        <v>37539506</v>
      </c>
      <c r="J16" s="14">
        <v>42330000</v>
      </c>
      <c r="K16" s="14">
        <v>-4790494</v>
      </c>
      <c r="N16" s="12"/>
      <c r="O16" s="16"/>
    </row>
    <row r="17" spans="1:15" hidden="1" outlineLevel="1">
      <c r="A17" t="s">
        <v>22</v>
      </c>
      <c r="B17" s="14">
        <v>0</v>
      </c>
      <c r="C17" s="14">
        <v>0</v>
      </c>
      <c r="D17" s="14"/>
      <c r="E17" s="14">
        <v>1482355</v>
      </c>
      <c r="F17" s="14">
        <v>0</v>
      </c>
      <c r="G17" s="14">
        <v>1482355</v>
      </c>
      <c r="H17" s="14">
        <v>0</v>
      </c>
      <c r="I17" s="14">
        <v>1482355</v>
      </c>
      <c r="J17" s="14">
        <v>2670336</v>
      </c>
      <c r="K17" s="14">
        <v>-1187981</v>
      </c>
      <c r="N17" s="12"/>
      <c r="O17" s="16"/>
    </row>
    <row r="18" spans="1:15" hidden="1" outlineLevel="1">
      <c r="A18" t="s">
        <v>310</v>
      </c>
      <c r="B18" s="14">
        <v>0</v>
      </c>
      <c r="C18" s="14">
        <v>0</v>
      </c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N18" s="12"/>
      <c r="O18" s="16"/>
    </row>
    <row r="19" spans="1:15" hidden="1" outlineLevel="1">
      <c r="A19" t="s">
        <v>23</v>
      </c>
      <c r="B19" s="14">
        <v>0</v>
      </c>
      <c r="C19" s="14">
        <v>4380625</v>
      </c>
      <c r="D19" s="14"/>
      <c r="E19" s="14">
        <v>47835944</v>
      </c>
      <c r="F19" s="14">
        <v>0</v>
      </c>
      <c r="G19" s="14">
        <v>52216569</v>
      </c>
      <c r="H19" s="14">
        <v>0</v>
      </c>
      <c r="I19" s="14">
        <v>52216569</v>
      </c>
      <c r="J19" s="14">
        <v>49868348</v>
      </c>
      <c r="K19" s="14">
        <v>2348221</v>
      </c>
      <c r="N19" s="12"/>
      <c r="O19" s="17"/>
    </row>
    <row r="20" spans="1:15" hidden="1" outlineLevel="1">
      <c r="A20" t="s">
        <v>24</v>
      </c>
      <c r="B20" s="14">
        <v>0</v>
      </c>
      <c r="C20" s="14">
        <v>0</v>
      </c>
      <c r="D20" s="14"/>
      <c r="E20" s="14">
        <v>3399002</v>
      </c>
      <c r="F20" s="14">
        <v>0</v>
      </c>
      <c r="G20" s="14">
        <v>3399002</v>
      </c>
      <c r="H20" s="14">
        <v>0</v>
      </c>
      <c r="I20" s="14">
        <v>3399002</v>
      </c>
      <c r="J20" s="14">
        <v>2748000</v>
      </c>
      <c r="K20" s="14">
        <v>651002</v>
      </c>
      <c r="N20" s="12"/>
      <c r="O20" s="15"/>
    </row>
    <row r="21" spans="1:15" hidden="1" outlineLevel="1">
      <c r="A21" t="s">
        <v>25</v>
      </c>
      <c r="B21" s="14">
        <v>-273744234</v>
      </c>
      <c r="C21" s="14">
        <v>0</v>
      </c>
      <c r="D21" s="14"/>
      <c r="E21" s="14">
        <v>273744234</v>
      </c>
      <c r="F21" s="14">
        <v>0</v>
      </c>
      <c r="G21" s="14">
        <v>273744234</v>
      </c>
      <c r="H21" s="14">
        <v>0</v>
      </c>
      <c r="I21" s="14">
        <v>0</v>
      </c>
      <c r="J21" s="14">
        <v>0</v>
      </c>
      <c r="K21" s="14">
        <v>0</v>
      </c>
      <c r="N21" s="12"/>
      <c r="O21" s="15"/>
    </row>
    <row r="22" spans="1:15" hidden="1" outlineLevel="1">
      <c r="A22" t="s">
        <v>26</v>
      </c>
      <c r="B22" s="14">
        <v>-12290747</v>
      </c>
      <c r="C22" s="14">
        <v>0</v>
      </c>
      <c r="D22" s="14"/>
      <c r="E22" s="14">
        <v>103878548</v>
      </c>
      <c r="F22" s="14">
        <v>0</v>
      </c>
      <c r="G22" s="14">
        <v>103878548</v>
      </c>
      <c r="H22" s="14">
        <v>0</v>
      </c>
      <c r="I22" s="14">
        <v>91587801</v>
      </c>
      <c r="J22" s="14">
        <v>86231790</v>
      </c>
      <c r="K22" s="14">
        <v>5356011</v>
      </c>
      <c r="N22" s="12"/>
      <c r="O22" s="16"/>
    </row>
    <row r="23" spans="1:15" hidden="1" outlineLevel="1">
      <c r="A23" t="s">
        <v>27</v>
      </c>
      <c r="B23" s="14">
        <v>-2334225</v>
      </c>
      <c r="C23" s="14">
        <v>9548485</v>
      </c>
      <c r="D23" s="14"/>
      <c r="E23" s="14">
        <v>17305276</v>
      </c>
      <c r="F23" s="14">
        <v>-15995</v>
      </c>
      <c r="G23" s="14">
        <v>26837766</v>
      </c>
      <c r="H23" s="14">
        <v>0</v>
      </c>
      <c r="I23" s="14">
        <v>24503541</v>
      </c>
      <c r="J23" s="14">
        <v>24275698</v>
      </c>
      <c r="K23" s="14">
        <v>227843</v>
      </c>
      <c r="N23" s="12"/>
      <c r="O23" s="15"/>
    </row>
    <row r="24" spans="1:15" hidden="1" outlineLevel="1">
      <c r="A24" t="s">
        <v>28</v>
      </c>
      <c r="B24" s="14">
        <v>0</v>
      </c>
      <c r="C24" s="14">
        <v>0</v>
      </c>
      <c r="D24" s="14"/>
      <c r="E24" s="14">
        <v>32612296</v>
      </c>
      <c r="F24" s="14">
        <v>0</v>
      </c>
      <c r="G24" s="14">
        <v>32612296</v>
      </c>
      <c r="H24" s="14">
        <v>0</v>
      </c>
      <c r="I24" s="14">
        <v>32612296</v>
      </c>
      <c r="J24" s="14">
        <v>32000002</v>
      </c>
      <c r="K24" s="14">
        <v>612294</v>
      </c>
      <c r="N24" s="12"/>
      <c r="O24" s="16"/>
    </row>
    <row r="25" spans="1:15" hidden="1" outlineLevel="1">
      <c r="A25" t="s">
        <v>29</v>
      </c>
      <c r="B25" s="14">
        <v>0</v>
      </c>
      <c r="C25" s="14">
        <v>17184961</v>
      </c>
      <c r="D25" s="14"/>
      <c r="E25" s="14">
        <v>548906514</v>
      </c>
      <c r="F25" s="14">
        <v>0</v>
      </c>
      <c r="G25" s="14">
        <v>566091475</v>
      </c>
      <c r="H25" s="14">
        <v>0</v>
      </c>
      <c r="I25" s="14">
        <v>566091475</v>
      </c>
      <c r="J25" s="14">
        <v>562228958</v>
      </c>
      <c r="K25" s="14">
        <v>3862517</v>
      </c>
      <c r="N25" s="12"/>
      <c r="O25" s="16"/>
    </row>
    <row r="26" spans="1:15" hidden="1" outlineLevel="1">
      <c r="A26" t="s">
        <v>30</v>
      </c>
      <c r="B26" s="14">
        <v>0</v>
      </c>
      <c r="C26" s="14">
        <v>0</v>
      </c>
      <c r="D26" s="14"/>
      <c r="E26" s="14">
        <v>65723798</v>
      </c>
      <c r="F26" s="14">
        <v>0</v>
      </c>
      <c r="G26" s="14">
        <v>65723798</v>
      </c>
      <c r="H26" s="14">
        <v>0</v>
      </c>
      <c r="I26" s="14">
        <v>65723798</v>
      </c>
      <c r="J26" s="14">
        <v>73793000</v>
      </c>
      <c r="K26" s="14">
        <v>-8069202</v>
      </c>
      <c r="N26" s="12"/>
      <c r="O26" s="15"/>
    </row>
    <row r="27" spans="1:15" hidden="1" outlineLevel="1">
      <c r="A27" t="s">
        <v>31</v>
      </c>
      <c r="B27" s="14">
        <v>0</v>
      </c>
      <c r="C27" s="14">
        <v>25769841</v>
      </c>
      <c r="D27" s="14"/>
      <c r="E27" s="14">
        <v>98115369</v>
      </c>
      <c r="F27" s="14">
        <v>0</v>
      </c>
      <c r="G27" s="14">
        <v>123885210</v>
      </c>
      <c r="H27" s="14">
        <v>0</v>
      </c>
      <c r="I27" s="14">
        <v>123885210</v>
      </c>
      <c r="J27" s="14">
        <v>116941652</v>
      </c>
      <c r="K27" s="14">
        <v>6943558</v>
      </c>
      <c r="N27" s="12"/>
      <c r="O27" s="17"/>
    </row>
    <row r="28" spans="1:15" hidden="1" outlineLevel="1">
      <c r="A28" t="s">
        <v>311</v>
      </c>
      <c r="B28" s="14">
        <v>0</v>
      </c>
      <c r="C28" s="14">
        <v>0</v>
      </c>
      <c r="D28" s="14"/>
      <c r="E28" s="14">
        <v>8952</v>
      </c>
      <c r="F28" s="14">
        <v>0</v>
      </c>
      <c r="G28" s="14">
        <v>8952</v>
      </c>
      <c r="H28" s="14">
        <v>0</v>
      </c>
      <c r="I28" s="14">
        <v>8952</v>
      </c>
      <c r="J28" s="14">
        <v>0</v>
      </c>
      <c r="K28" s="14">
        <v>8952</v>
      </c>
      <c r="N28" s="12"/>
      <c r="O28" s="17"/>
    </row>
    <row r="29" spans="1:15" hidden="1" outlineLevel="1">
      <c r="A29" t="s">
        <v>312</v>
      </c>
      <c r="B29" s="14">
        <v>0</v>
      </c>
      <c r="C29" s="14">
        <v>0</v>
      </c>
      <c r="D29" s="14"/>
      <c r="E29" s="14">
        <v>2500</v>
      </c>
      <c r="F29" s="14">
        <v>0</v>
      </c>
      <c r="G29" s="14">
        <v>2500</v>
      </c>
      <c r="H29" s="14">
        <v>0</v>
      </c>
      <c r="I29" s="14">
        <v>2500</v>
      </c>
      <c r="J29" s="14">
        <v>0</v>
      </c>
      <c r="K29" s="14">
        <v>2500</v>
      </c>
      <c r="N29" s="12"/>
      <c r="O29" s="17"/>
    </row>
    <row r="30" spans="1:15" hidden="1" outlineLevel="1">
      <c r="A30" t="s">
        <v>32</v>
      </c>
      <c r="B30" s="14">
        <v>-1606942</v>
      </c>
      <c r="C30" s="14">
        <v>56490766</v>
      </c>
      <c r="D30" s="14"/>
      <c r="E30" s="14">
        <v>4905694</v>
      </c>
      <c r="F30" s="14">
        <v>0</v>
      </c>
      <c r="G30" s="14">
        <v>61396460</v>
      </c>
      <c r="H30" s="14">
        <v>0</v>
      </c>
      <c r="I30" s="14">
        <v>59789518</v>
      </c>
      <c r="J30" s="14">
        <v>61798952</v>
      </c>
      <c r="K30" s="14">
        <v>-2009434</v>
      </c>
      <c r="N30" s="12"/>
      <c r="O30" s="16"/>
    </row>
    <row r="31" spans="1:15" hidden="1" outlineLevel="1">
      <c r="A31" t="s">
        <v>33</v>
      </c>
      <c r="B31" s="14">
        <v>-1429623</v>
      </c>
      <c r="C31" s="14">
        <v>52635363</v>
      </c>
      <c r="D31" s="14"/>
      <c r="E31" s="14">
        <v>3994601</v>
      </c>
      <c r="F31" s="14">
        <v>0</v>
      </c>
      <c r="G31" s="14">
        <v>56629964</v>
      </c>
      <c r="H31" s="14">
        <v>0</v>
      </c>
      <c r="I31" s="14">
        <v>55200341</v>
      </c>
      <c r="J31" s="14">
        <v>52750432</v>
      </c>
      <c r="K31" s="14">
        <v>2449909</v>
      </c>
      <c r="N31" s="12"/>
      <c r="O31" s="15"/>
    </row>
    <row r="32" spans="1:15" hidden="1" outlineLevel="1">
      <c r="A32" t="s">
        <v>34</v>
      </c>
      <c r="B32" s="14">
        <v>-3652273</v>
      </c>
      <c r="C32" s="14">
        <v>89519503</v>
      </c>
      <c r="D32" s="14"/>
      <c r="E32" s="14">
        <v>7930184</v>
      </c>
      <c r="F32" s="14">
        <v>0</v>
      </c>
      <c r="G32" s="14">
        <v>97449687</v>
      </c>
      <c r="H32" s="14">
        <v>0</v>
      </c>
      <c r="I32" s="14">
        <v>93797414</v>
      </c>
      <c r="J32" s="14">
        <v>90478986</v>
      </c>
      <c r="K32" s="14">
        <v>3318428</v>
      </c>
      <c r="N32" s="12"/>
      <c r="O32" s="16"/>
    </row>
    <row r="33" spans="1:15" hidden="1" outlineLevel="1">
      <c r="A33" t="s">
        <v>35</v>
      </c>
      <c r="B33" s="14">
        <v>0</v>
      </c>
      <c r="C33" s="14">
        <v>69167620</v>
      </c>
      <c r="D33" s="14"/>
      <c r="E33" s="14">
        <v>7457492</v>
      </c>
      <c r="F33" s="14">
        <v>0</v>
      </c>
      <c r="G33" s="14">
        <v>76625112</v>
      </c>
      <c r="H33" s="14">
        <v>0</v>
      </c>
      <c r="I33" s="14">
        <v>76625112</v>
      </c>
      <c r="J33" s="14">
        <v>72553495</v>
      </c>
      <c r="K33" s="14">
        <v>4071617</v>
      </c>
      <c r="N33" s="12"/>
      <c r="O33" s="16"/>
    </row>
    <row r="34" spans="1:15" hidden="1" outlineLevel="1">
      <c r="A34" t="s">
        <v>36</v>
      </c>
      <c r="B34" s="14">
        <v>0</v>
      </c>
      <c r="C34" s="14">
        <v>0</v>
      </c>
      <c r="D34" s="14"/>
      <c r="E34" s="14">
        <v>69276847</v>
      </c>
      <c r="F34" s="14">
        <v>0</v>
      </c>
      <c r="G34" s="14">
        <v>69276847</v>
      </c>
      <c r="H34" s="14">
        <v>0</v>
      </c>
      <c r="I34" s="14">
        <v>69276847</v>
      </c>
      <c r="J34" s="14">
        <v>77418000</v>
      </c>
      <c r="K34" s="14">
        <v>-8141153</v>
      </c>
      <c r="N34" s="12"/>
      <c r="O34" s="16"/>
    </row>
    <row r="35" spans="1:15" hidden="1" outlineLevel="1">
      <c r="A35" t="s">
        <v>37</v>
      </c>
      <c r="B35" s="14">
        <v>-1799555</v>
      </c>
      <c r="C35" s="14">
        <v>52459375</v>
      </c>
      <c r="D35" s="14"/>
      <c r="E35" s="14">
        <v>3759358</v>
      </c>
      <c r="F35" s="14">
        <v>0</v>
      </c>
      <c r="G35" s="14">
        <v>56218733</v>
      </c>
      <c r="H35" s="14">
        <v>0</v>
      </c>
      <c r="I35" s="14">
        <v>54419178</v>
      </c>
      <c r="J35" s="14">
        <v>57034028</v>
      </c>
      <c r="K35" s="14">
        <v>-2614850</v>
      </c>
      <c r="N35" s="12"/>
      <c r="O35" s="16"/>
    </row>
    <row r="36" spans="1:15" hidden="1" outlineLevel="1">
      <c r="A36" t="s">
        <v>38</v>
      </c>
      <c r="B36" s="14">
        <v>-15689268</v>
      </c>
      <c r="C36" s="14">
        <v>0</v>
      </c>
      <c r="D36" s="14"/>
      <c r="E36" s="14">
        <v>90078108</v>
      </c>
      <c r="F36" s="14">
        <v>0</v>
      </c>
      <c r="G36" s="14">
        <v>90078108</v>
      </c>
      <c r="H36" s="14">
        <v>0</v>
      </c>
      <c r="I36" s="14">
        <v>74388840</v>
      </c>
      <c r="J36" s="14">
        <v>83497144</v>
      </c>
      <c r="K36" s="14">
        <v>-9108304</v>
      </c>
      <c r="N36" s="12"/>
      <c r="O36" s="16"/>
    </row>
    <row r="37" spans="1:15" hidden="1" outlineLevel="1">
      <c r="A37" t="s">
        <v>39</v>
      </c>
      <c r="B37" s="14">
        <v>0</v>
      </c>
      <c r="C37" s="14">
        <v>0</v>
      </c>
      <c r="D37" s="14"/>
      <c r="E37" s="14">
        <v>25914398</v>
      </c>
      <c r="F37" s="14">
        <v>0</v>
      </c>
      <c r="G37" s="14">
        <v>25914398</v>
      </c>
      <c r="H37" s="14">
        <v>0</v>
      </c>
      <c r="I37" s="14">
        <v>25914398</v>
      </c>
      <c r="J37" s="14">
        <v>26400000</v>
      </c>
      <c r="K37" s="14">
        <v>-485602</v>
      </c>
      <c r="N37" s="12"/>
      <c r="O37" s="15"/>
    </row>
    <row r="38" spans="1:15" hidden="1" outlineLevel="1">
      <c r="A38" t="s">
        <v>40</v>
      </c>
      <c r="B38" s="14">
        <v>-1325500</v>
      </c>
      <c r="C38" s="14">
        <v>27318979</v>
      </c>
      <c r="D38" s="14"/>
      <c r="E38" s="14">
        <v>7280420</v>
      </c>
      <c r="F38" s="14">
        <v>0</v>
      </c>
      <c r="G38" s="14">
        <v>34599399</v>
      </c>
      <c r="H38" s="14">
        <v>0</v>
      </c>
      <c r="I38" s="14">
        <v>33273899</v>
      </c>
      <c r="J38" s="14">
        <v>31945375</v>
      </c>
      <c r="K38" s="14">
        <v>1328524</v>
      </c>
      <c r="N38" s="12"/>
      <c r="O38" s="15"/>
    </row>
    <row r="39" spans="1:15" hidden="1" outlineLevel="1">
      <c r="A39" t="s">
        <v>41</v>
      </c>
      <c r="B39" s="14">
        <v>0</v>
      </c>
      <c r="C39" s="14">
        <v>0</v>
      </c>
      <c r="D39" s="14"/>
      <c r="E39" s="14">
        <v>1893764</v>
      </c>
      <c r="F39" s="14">
        <v>0</v>
      </c>
      <c r="G39" s="14">
        <v>1893764</v>
      </c>
      <c r="H39" s="14">
        <v>0</v>
      </c>
      <c r="I39" s="14">
        <v>1893764</v>
      </c>
      <c r="J39" s="14">
        <v>1905510</v>
      </c>
      <c r="K39" s="14">
        <v>-11746</v>
      </c>
      <c r="N39" s="12"/>
      <c r="O39" s="18"/>
    </row>
    <row r="40" spans="1:15" hidden="1" outlineLevel="1">
      <c r="A40" t="s">
        <v>42</v>
      </c>
      <c r="B40" s="14">
        <v>0</v>
      </c>
      <c r="C40" s="14">
        <v>0</v>
      </c>
      <c r="D40" s="14"/>
      <c r="E40" s="14">
        <v>2805673</v>
      </c>
      <c r="F40" s="14">
        <v>0</v>
      </c>
      <c r="G40" s="14">
        <v>2805673</v>
      </c>
      <c r="H40" s="14">
        <v>0</v>
      </c>
      <c r="I40" s="14">
        <v>2805673</v>
      </c>
      <c r="J40" s="14">
        <v>3365830</v>
      </c>
      <c r="K40" s="14">
        <v>-560157</v>
      </c>
      <c r="N40" s="12"/>
      <c r="O40" s="16"/>
    </row>
    <row r="41" spans="1:15" collapsed="1">
      <c r="A41" s="10" t="s">
        <v>43</v>
      </c>
      <c r="B41" s="11">
        <v>-16111777</v>
      </c>
      <c r="C41" s="11">
        <v>0</v>
      </c>
      <c r="D41" s="11"/>
      <c r="E41" s="11">
        <v>16370816</v>
      </c>
      <c r="F41" s="11">
        <v>0</v>
      </c>
      <c r="G41" s="11">
        <v>16370816</v>
      </c>
      <c r="H41" s="11">
        <v>0</v>
      </c>
      <c r="I41" s="11">
        <v>259039</v>
      </c>
      <c r="J41" s="11">
        <v>-299375</v>
      </c>
      <c r="K41" s="11">
        <v>558414</v>
      </c>
      <c r="N41" s="12"/>
    </row>
    <row r="42" spans="1:15" hidden="1" outlineLevel="1">
      <c r="A42" t="s">
        <v>44</v>
      </c>
      <c r="B42" s="14">
        <v>-16111777</v>
      </c>
      <c r="C42" s="14">
        <v>0</v>
      </c>
      <c r="D42" s="14"/>
      <c r="E42" s="14">
        <v>16370816</v>
      </c>
      <c r="F42" s="14">
        <v>0</v>
      </c>
      <c r="G42" s="14">
        <v>16370816</v>
      </c>
      <c r="H42" s="14">
        <v>0</v>
      </c>
      <c r="I42" s="14">
        <v>259039</v>
      </c>
      <c r="J42" s="14">
        <v>-299375</v>
      </c>
      <c r="K42" s="14">
        <v>558414</v>
      </c>
      <c r="N42" s="12"/>
    </row>
    <row r="43" spans="1:15" collapsed="1">
      <c r="A43" s="10" t="s">
        <v>45</v>
      </c>
      <c r="B43" s="11">
        <v>-383751345</v>
      </c>
      <c r="C43" s="11">
        <v>2735086381</v>
      </c>
      <c r="D43" s="11"/>
      <c r="E43" s="11">
        <v>1560806281</v>
      </c>
      <c r="F43" s="11">
        <v>0</v>
      </c>
      <c r="G43" s="11">
        <v>4295892662</v>
      </c>
      <c r="H43" s="11">
        <v>0</v>
      </c>
      <c r="I43" s="11">
        <v>3912141317</v>
      </c>
      <c r="J43" s="11">
        <v>3940541784</v>
      </c>
      <c r="K43" s="11">
        <v>-28400467</v>
      </c>
      <c r="N43" s="12"/>
    </row>
    <row r="44" spans="1:15" hidden="1" outlineLevel="1">
      <c r="A44" t="s">
        <v>46</v>
      </c>
      <c r="B44" s="14">
        <v>0</v>
      </c>
      <c r="C44" s="14">
        <v>4509777</v>
      </c>
      <c r="D44" s="14"/>
      <c r="E44" s="14">
        <v>9090</v>
      </c>
      <c r="F44" s="14">
        <v>0</v>
      </c>
      <c r="G44" s="14">
        <v>4518867</v>
      </c>
      <c r="H44" s="14">
        <v>0</v>
      </c>
      <c r="I44" s="14">
        <v>4518867</v>
      </c>
      <c r="J44" s="14">
        <v>4979688</v>
      </c>
      <c r="K44" s="14">
        <v>-460821</v>
      </c>
      <c r="N44" s="12"/>
    </row>
    <row r="45" spans="1:15" hidden="1" outlineLevel="1">
      <c r="A45" t="s">
        <v>47</v>
      </c>
      <c r="B45" s="14">
        <v>-30240268</v>
      </c>
      <c r="C45" s="14">
        <v>62704879</v>
      </c>
      <c r="D45" s="14"/>
      <c r="E45" s="14">
        <v>19818391</v>
      </c>
      <c r="F45" s="14">
        <v>0</v>
      </c>
      <c r="G45" s="14">
        <v>82523270</v>
      </c>
      <c r="H45" s="14">
        <v>0</v>
      </c>
      <c r="I45" s="14">
        <v>52283002</v>
      </c>
      <c r="J45" s="14">
        <v>66912859</v>
      </c>
      <c r="K45" s="14">
        <v>-14629857</v>
      </c>
      <c r="N45" s="12"/>
    </row>
    <row r="46" spans="1:15" hidden="1" outlineLevel="1">
      <c r="A46" t="s">
        <v>48</v>
      </c>
      <c r="B46" s="14">
        <v>-13132509</v>
      </c>
      <c r="C46" s="14">
        <v>102594888</v>
      </c>
      <c r="D46" s="14"/>
      <c r="E46" s="14">
        <v>25545988</v>
      </c>
      <c r="F46" s="14">
        <v>0</v>
      </c>
      <c r="G46" s="14">
        <v>128140876</v>
      </c>
      <c r="H46" s="14">
        <v>0</v>
      </c>
      <c r="I46" s="14">
        <v>115008367</v>
      </c>
      <c r="J46" s="14">
        <v>104686302</v>
      </c>
      <c r="K46" s="14">
        <v>10322065</v>
      </c>
      <c r="N46" s="12"/>
    </row>
    <row r="47" spans="1:15" hidden="1" outlineLevel="1">
      <c r="A47" t="s">
        <v>49</v>
      </c>
      <c r="B47" s="14">
        <v>-15056373</v>
      </c>
      <c r="C47" s="14">
        <v>105031937</v>
      </c>
      <c r="D47" s="14"/>
      <c r="E47" s="14">
        <v>31835239</v>
      </c>
      <c r="F47" s="14">
        <v>0</v>
      </c>
      <c r="G47" s="14">
        <v>136867176</v>
      </c>
      <c r="H47" s="14">
        <v>0</v>
      </c>
      <c r="I47" s="14">
        <v>121810803</v>
      </c>
      <c r="J47" s="14">
        <v>106082407</v>
      </c>
      <c r="K47" s="14">
        <v>15728396</v>
      </c>
      <c r="N47" s="12"/>
    </row>
    <row r="48" spans="1:15" hidden="1" outlineLevel="1">
      <c r="A48" t="s">
        <v>50</v>
      </c>
      <c r="B48" s="14">
        <v>-13610049</v>
      </c>
      <c r="C48" s="14">
        <v>112503082</v>
      </c>
      <c r="D48" s="14"/>
      <c r="E48" s="14">
        <v>30514344</v>
      </c>
      <c r="F48" s="14">
        <v>0</v>
      </c>
      <c r="G48" s="14">
        <v>143017426</v>
      </c>
      <c r="H48" s="14">
        <v>0</v>
      </c>
      <c r="I48" s="14">
        <v>129407377</v>
      </c>
      <c r="J48" s="14">
        <v>127474311</v>
      </c>
      <c r="K48" s="14">
        <v>1933066</v>
      </c>
      <c r="N48" s="12"/>
    </row>
    <row r="49" spans="1:14" hidden="1" outlineLevel="1">
      <c r="A49" t="s">
        <v>51</v>
      </c>
      <c r="B49" s="14">
        <v>-16773355</v>
      </c>
      <c r="C49" s="14">
        <v>143976338</v>
      </c>
      <c r="D49" s="14"/>
      <c r="E49" s="14">
        <v>43524369</v>
      </c>
      <c r="F49" s="14">
        <v>0</v>
      </c>
      <c r="G49" s="14">
        <v>187500707</v>
      </c>
      <c r="H49" s="14">
        <v>0</v>
      </c>
      <c r="I49" s="14">
        <v>170727352</v>
      </c>
      <c r="J49" s="14">
        <v>164748621</v>
      </c>
      <c r="K49" s="14">
        <v>5978731</v>
      </c>
      <c r="N49" s="12"/>
    </row>
    <row r="50" spans="1:14" hidden="1" outlineLevel="1">
      <c r="A50" t="s">
        <v>52</v>
      </c>
      <c r="B50" s="14">
        <v>-21153091</v>
      </c>
      <c r="C50" s="14">
        <v>114084929</v>
      </c>
      <c r="D50" s="14"/>
      <c r="E50" s="14">
        <v>49024508</v>
      </c>
      <c r="F50" s="14">
        <v>0</v>
      </c>
      <c r="G50" s="14">
        <v>163109437</v>
      </c>
      <c r="H50" s="14">
        <v>0</v>
      </c>
      <c r="I50" s="14">
        <v>141956346</v>
      </c>
      <c r="J50" s="14">
        <v>152729374</v>
      </c>
      <c r="K50" s="14">
        <v>-10773028</v>
      </c>
      <c r="N50" s="12"/>
    </row>
    <row r="51" spans="1:14" hidden="1" outlineLevel="1">
      <c r="A51" t="s">
        <v>313</v>
      </c>
      <c r="B51" s="14">
        <v>-24227553</v>
      </c>
      <c r="C51" s="14">
        <v>143386650</v>
      </c>
      <c r="D51" s="14"/>
      <c r="E51" s="14">
        <v>46136820</v>
      </c>
      <c r="F51" s="14">
        <v>0</v>
      </c>
      <c r="G51" s="14">
        <v>189523470</v>
      </c>
      <c r="H51" s="14">
        <v>0</v>
      </c>
      <c r="I51" s="14">
        <v>165295917</v>
      </c>
      <c r="J51" s="14">
        <v>167764147</v>
      </c>
      <c r="K51" s="14">
        <v>-2468230</v>
      </c>
      <c r="N51" s="12"/>
    </row>
    <row r="52" spans="1:14" hidden="1" outlineLevel="1">
      <c r="A52" t="s">
        <v>53</v>
      </c>
      <c r="B52" s="14">
        <v>0</v>
      </c>
      <c r="C52" s="14">
        <v>0</v>
      </c>
      <c r="D52" s="14"/>
      <c r="E52" s="14">
        <v>632681</v>
      </c>
      <c r="F52" s="14">
        <v>0</v>
      </c>
      <c r="G52" s="14">
        <v>632681</v>
      </c>
      <c r="H52" s="14">
        <v>0</v>
      </c>
      <c r="I52" s="14">
        <v>632681</v>
      </c>
      <c r="J52" s="14">
        <v>635881</v>
      </c>
      <c r="K52" s="14">
        <v>-3200</v>
      </c>
      <c r="N52" s="12"/>
    </row>
    <row r="53" spans="1:14" hidden="1" outlineLevel="1">
      <c r="A53" t="s">
        <v>54</v>
      </c>
      <c r="B53" s="14">
        <v>-12435616</v>
      </c>
      <c r="C53" s="14">
        <v>0</v>
      </c>
      <c r="D53" s="14"/>
      <c r="E53" s="14">
        <v>134342499</v>
      </c>
      <c r="F53" s="14">
        <v>0</v>
      </c>
      <c r="G53" s="14">
        <v>134342499</v>
      </c>
      <c r="H53" s="14">
        <v>0</v>
      </c>
      <c r="I53" s="14">
        <v>121906883</v>
      </c>
      <c r="J53" s="14">
        <v>107127148</v>
      </c>
      <c r="K53" s="14">
        <v>14779735</v>
      </c>
      <c r="N53" s="12"/>
    </row>
    <row r="54" spans="1:14" hidden="1" outlineLevel="1">
      <c r="A54" t="s">
        <v>55</v>
      </c>
      <c r="B54" s="14">
        <v>-20221128</v>
      </c>
      <c r="C54" s="14">
        <v>318024617</v>
      </c>
      <c r="D54" s="14"/>
      <c r="E54" s="14">
        <v>140878630</v>
      </c>
      <c r="F54" s="14">
        <v>0</v>
      </c>
      <c r="G54" s="14">
        <v>458903247</v>
      </c>
      <c r="H54" s="14">
        <v>0</v>
      </c>
      <c r="I54" s="14">
        <v>438682119</v>
      </c>
      <c r="J54" s="14">
        <v>455085223</v>
      </c>
      <c r="K54" s="14">
        <v>-16403104</v>
      </c>
      <c r="N54" s="12"/>
    </row>
    <row r="55" spans="1:14" hidden="1" outlineLevel="1">
      <c r="A55" t="s">
        <v>56</v>
      </c>
      <c r="B55" s="14">
        <v>-13215398</v>
      </c>
      <c r="C55" s="14">
        <v>285295268</v>
      </c>
      <c r="D55" s="14"/>
      <c r="E55" s="14">
        <v>130929904</v>
      </c>
      <c r="F55" s="14">
        <v>0</v>
      </c>
      <c r="G55" s="14">
        <v>416225172</v>
      </c>
      <c r="H55" s="14">
        <v>0</v>
      </c>
      <c r="I55" s="14">
        <v>403009774</v>
      </c>
      <c r="J55" s="14">
        <v>422880962</v>
      </c>
      <c r="K55" s="14">
        <v>-19871188</v>
      </c>
      <c r="N55" s="12"/>
    </row>
    <row r="56" spans="1:14" hidden="1" outlineLevel="1">
      <c r="A56" t="s">
        <v>57</v>
      </c>
      <c r="B56" s="14">
        <v>-33299108</v>
      </c>
      <c r="C56" s="14">
        <v>229514126</v>
      </c>
      <c r="D56" s="14"/>
      <c r="E56" s="14">
        <v>116085982</v>
      </c>
      <c r="F56" s="14">
        <v>0</v>
      </c>
      <c r="G56" s="14">
        <v>345600108</v>
      </c>
      <c r="H56" s="14">
        <v>0</v>
      </c>
      <c r="I56" s="14">
        <v>312301000</v>
      </c>
      <c r="J56" s="14">
        <v>299666974</v>
      </c>
      <c r="K56" s="14">
        <v>12634026</v>
      </c>
      <c r="N56" s="12"/>
    </row>
    <row r="57" spans="1:14" hidden="1" outlineLevel="1">
      <c r="A57" t="s">
        <v>58</v>
      </c>
      <c r="B57" s="14">
        <v>-31982294</v>
      </c>
      <c r="C57" s="14">
        <v>460494527</v>
      </c>
      <c r="D57" s="14"/>
      <c r="E57" s="14">
        <v>227814385</v>
      </c>
      <c r="F57" s="14">
        <v>0</v>
      </c>
      <c r="G57" s="14">
        <v>688308912</v>
      </c>
      <c r="H57" s="14">
        <v>0</v>
      </c>
      <c r="I57" s="14">
        <v>656326618</v>
      </c>
      <c r="J57" s="14">
        <v>667822521</v>
      </c>
      <c r="K57" s="14">
        <v>-11495903</v>
      </c>
      <c r="N57" s="12"/>
    </row>
    <row r="58" spans="1:14" hidden="1" outlineLevel="1">
      <c r="A58" t="s">
        <v>59</v>
      </c>
      <c r="B58" s="14">
        <v>-51405508</v>
      </c>
      <c r="C58" s="14">
        <v>467268348</v>
      </c>
      <c r="D58" s="14"/>
      <c r="E58" s="14">
        <v>296375845</v>
      </c>
      <c r="F58" s="14">
        <v>0</v>
      </c>
      <c r="G58" s="14">
        <v>763644193</v>
      </c>
      <c r="H58" s="14">
        <v>0</v>
      </c>
      <c r="I58" s="14">
        <v>712238685</v>
      </c>
      <c r="J58" s="14">
        <v>701924386</v>
      </c>
      <c r="K58" s="14">
        <v>10314299</v>
      </c>
      <c r="N58" s="12"/>
    </row>
    <row r="59" spans="1:14" hidden="1" outlineLevel="1">
      <c r="A59" t="s">
        <v>60</v>
      </c>
      <c r="B59" s="14">
        <v>-28594848</v>
      </c>
      <c r="C59" s="14">
        <v>0</v>
      </c>
      <c r="D59" s="14"/>
      <c r="E59" s="14">
        <v>158966846</v>
      </c>
      <c r="F59" s="14">
        <v>0</v>
      </c>
      <c r="G59" s="14">
        <v>158966846</v>
      </c>
      <c r="H59" s="14">
        <v>0</v>
      </c>
      <c r="I59" s="14">
        <v>130371998</v>
      </c>
      <c r="J59" s="14">
        <v>136741188</v>
      </c>
      <c r="K59" s="14">
        <v>-6369190</v>
      </c>
      <c r="N59" s="12"/>
    </row>
    <row r="60" spans="1:14" hidden="1" outlineLevel="1">
      <c r="A60" t="s">
        <v>61</v>
      </c>
      <c r="B60" s="14">
        <v>-12982119</v>
      </c>
      <c r="C60" s="14">
        <v>28712737</v>
      </c>
      <c r="D60" s="14"/>
      <c r="E60" s="14">
        <v>1673989</v>
      </c>
      <c r="F60" s="14">
        <v>0</v>
      </c>
      <c r="G60" s="14">
        <v>30386726</v>
      </c>
      <c r="H60" s="14">
        <v>0</v>
      </c>
      <c r="I60" s="14">
        <v>17404607</v>
      </c>
      <c r="J60" s="14">
        <v>18299656</v>
      </c>
      <c r="K60" s="14">
        <v>-895049</v>
      </c>
      <c r="N60" s="12"/>
    </row>
    <row r="61" spans="1:14" hidden="1" outlineLevel="1">
      <c r="A61" t="s">
        <v>62</v>
      </c>
      <c r="B61" s="14">
        <v>-11539577</v>
      </c>
      <c r="C61" s="14">
        <v>27680056</v>
      </c>
      <c r="D61" s="14"/>
      <c r="E61" s="14">
        <v>1316278</v>
      </c>
      <c r="F61" s="14">
        <v>0</v>
      </c>
      <c r="G61" s="14">
        <v>28996334</v>
      </c>
      <c r="H61" s="14">
        <v>0</v>
      </c>
      <c r="I61" s="14">
        <v>17456757</v>
      </c>
      <c r="J61" s="14">
        <v>21178393</v>
      </c>
      <c r="K61" s="14">
        <v>-3721636</v>
      </c>
      <c r="N61" s="12"/>
    </row>
    <row r="62" spans="1:14" hidden="1" outlineLevel="1">
      <c r="A62" t="s">
        <v>63</v>
      </c>
      <c r="B62" s="14">
        <v>0</v>
      </c>
      <c r="C62" s="14">
        <v>0</v>
      </c>
      <c r="D62" s="14"/>
      <c r="E62" s="14">
        <v>43973048</v>
      </c>
      <c r="F62" s="14">
        <v>0</v>
      </c>
      <c r="G62" s="14">
        <v>43973048</v>
      </c>
      <c r="H62" s="14">
        <v>0</v>
      </c>
      <c r="I62" s="14">
        <v>43973048</v>
      </c>
      <c r="J62" s="14">
        <v>48400000</v>
      </c>
      <c r="K62" s="14">
        <v>-4426952</v>
      </c>
      <c r="N62" s="12"/>
    </row>
    <row r="63" spans="1:14" hidden="1" outlineLevel="1">
      <c r="A63" t="s">
        <v>64</v>
      </c>
      <c r="B63" s="14">
        <v>0</v>
      </c>
      <c r="C63" s="14">
        <v>0</v>
      </c>
      <c r="D63" s="14"/>
      <c r="E63" s="14">
        <v>9756954</v>
      </c>
      <c r="F63" s="14">
        <v>0</v>
      </c>
      <c r="G63" s="14">
        <v>9756954</v>
      </c>
      <c r="H63" s="14">
        <v>0</v>
      </c>
      <c r="I63" s="14">
        <v>9756954</v>
      </c>
      <c r="J63" s="14">
        <v>9756954</v>
      </c>
      <c r="K63" s="14">
        <v>0</v>
      </c>
      <c r="N63" s="12"/>
    </row>
    <row r="64" spans="1:14" hidden="1" outlineLevel="1">
      <c r="A64" t="s">
        <v>65</v>
      </c>
      <c r="B64" s="14">
        <v>0</v>
      </c>
      <c r="C64" s="14">
        <v>0</v>
      </c>
      <c r="D64" s="14"/>
      <c r="E64" s="14">
        <v>21262236</v>
      </c>
      <c r="F64" s="14">
        <v>0</v>
      </c>
      <c r="G64" s="14">
        <v>21262236</v>
      </c>
      <c r="H64" s="14">
        <v>0</v>
      </c>
      <c r="I64" s="14">
        <v>21262236</v>
      </c>
      <c r="J64" s="14">
        <v>21262236</v>
      </c>
      <c r="K64" s="14">
        <v>0</v>
      </c>
      <c r="N64" s="12"/>
    </row>
    <row r="65" spans="1:14" hidden="1" outlineLevel="1">
      <c r="A65" t="s">
        <v>66</v>
      </c>
      <c r="B65" s="14">
        <v>-32092751</v>
      </c>
      <c r="C65" s="14">
        <v>101139918</v>
      </c>
      <c r="D65" s="14"/>
      <c r="E65" s="14">
        <v>28377239</v>
      </c>
      <c r="F65" s="14">
        <v>0</v>
      </c>
      <c r="G65" s="14">
        <v>129517157</v>
      </c>
      <c r="H65" s="14">
        <v>0</v>
      </c>
      <c r="I65" s="14">
        <v>97424406</v>
      </c>
      <c r="J65" s="14">
        <v>104714037</v>
      </c>
      <c r="K65" s="14">
        <v>-7289631</v>
      </c>
      <c r="N65" s="12"/>
    </row>
    <row r="66" spans="1:14" hidden="1" outlineLevel="1">
      <c r="A66" t="s">
        <v>67</v>
      </c>
      <c r="B66" s="14">
        <v>-1789800</v>
      </c>
      <c r="C66" s="14">
        <v>28164304</v>
      </c>
      <c r="D66" s="14"/>
      <c r="E66" s="14">
        <v>2011016</v>
      </c>
      <c r="F66" s="14">
        <v>0</v>
      </c>
      <c r="G66" s="14">
        <v>30175320</v>
      </c>
      <c r="H66" s="14">
        <v>0</v>
      </c>
      <c r="I66" s="14">
        <v>28385520</v>
      </c>
      <c r="J66" s="14">
        <v>29668516</v>
      </c>
      <c r="K66" s="14">
        <v>-1282996</v>
      </c>
      <c r="N66" s="12"/>
    </row>
    <row r="67" spans="1:14" collapsed="1">
      <c r="A67" s="10" t="s">
        <v>68</v>
      </c>
      <c r="B67" s="11">
        <v>-11325918</v>
      </c>
      <c r="C67" s="11">
        <v>41798163</v>
      </c>
      <c r="D67" s="11"/>
      <c r="E67" s="11">
        <v>85202609</v>
      </c>
      <c r="F67" s="11">
        <v>0</v>
      </c>
      <c r="G67" s="11">
        <v>127000772</v>
      </c>
      <c r="H67" s="11">
        <v>0</v>
      </c>
      <c r="I67" s="11">
        <v>115674854</v>
      </c>
      <c r="J67" s="11">
        <v>119205762</v>
      </c>
      <c r="K67" s="11">
        <v>-3530908</v>
      </c>
      <c r="N67" s="12"/>
    </row>
    <row r="68" spans="1:14" hidden="1" outlineLevel="1">
      <c r="A68" t="s">
        <v>69</v>
      </c>
      <c r="B68" s="14">
        <v>0</v>
      </c>
      <c r="C68" s="14">
        <v>2666912</v>
      </c>
      <c r="D68" s="14"/>
      <c r="E68" s="14">
        <v>186800</v>
      </c>
      <c r="F68" s="14">
        <v>0</v>
      </c>
      <c r="G68" s="14">
        <v>2853712</v>
      </c>
      <c r="H68" s="14">
        <v>0</v>
      </c>
      <c r="I68" s="14">
        <v>2853712</v>
      </c>
      <c r="J68" s="14">
        <v>4403788</v>
      </c>
      <c r="K68" s="14">
        <v>-1550076</v>
      </c>
      <c r="N68" s="12"/>
    </row>
    <row r="69" spans="1:14" hidden="1" outlineLevel="1">
      <c r="A69" t="s">
        <v>70</v>
      </c>
      <c r="B69" s="14">
        <v>0</v>
      </c>
      <c r="C69" s="14">
        <v>0</v>
      </c>
      <c r="D69" s="14"/>
      <c r="E69" s="14">
        <v>361648</v>
      </c>
      <c r="F69" s="14">
        <v>0</v>
      </c>
      <c r="G69" s="14">
        <v>361648</v>
      </c>
      <c r="H69" s="14">
        <v>0</v>
      </c>
      <c r="I69" s="14">
        <v>361648</v>
      </c>
      <c r="J69" s="14">
        <v>340000</v>
      </c>
      <c r="K69" s="14">
        <v>21648</v>
      </c>
      <c r="N69" s="12"/>
    </row>
    <row r="70" spans="1:14" hidden="1" outlineLevel="1">
      <c r="A70" t="s">
        <v>71</v>
      </c>
      <c r="B70" s="14">
        <v>-941040</v>
      </c>
      <c r="C70" s="14">
        <v>33462438</v>
      </c>
      <c r="D70" s="14"/>
      <c r="E70" s="14">
        <v>30959753</v>
      </c>
      <c r="F70" s="14">
        <v>0</v>
      </c>
      <c r="G70" s="14">
        <v>64422191</v>
      </c>
      <c r="H70" s="14">
        <v>0</v>
      </c>
      <c r="I70" s="14">
        <v>63481151</v>
      </c>
      <c r="J70" s="14">
        <v>64726823</v>
      </c>
      <c r="K70" s="14">
        <v>-1245672</v>
      </c>
      <c r="N70" s="12"/>
    </row>
    <row r="71" spans="1:14" hidden="1" outlineLevel="1">
      <c r="A71" t="s">
        <v>72</v>
      </c>
      <c r="B71" s="14">
        <v>-3864878</v>
      </c>
      <c r="C71" s="14">
        <v>5633196</v>
      </c>
      <c r="D71" s="14"/>
      <c r="E71" s="14">
        <v>3399647</v>
      </c>
      <c r="F71" s="14">
        <v>0</v>
      </c>
      <c r="G71" s="14">
        <v>9032843</v>
      </c>
      <c r="H71" s="14">
        <v>0</v>
      </c>
      <c r="I71" s="14">
        <v>5167965</v>
      </c>
      <c r="J71" s="14">
        <v>8634415</v>
      </c>
      <c r="K71" s="14">
        <v>-3466450</v>
      </c>
      <c r="N71" s="12"/>
    </row>
    <row r="72" spans="1:14" hidden="1" outlineLevel="1">
      <c r="A72" t="s">
        <v>73</v>
      </c>
      <c r="B72" s="14">
        <v>-5000000</v>
      </c>
      <c r="C72" s="14">
        <v>0</v>
      </c>
      <c r="D72" s="14"/>
      <c r="E72" s="14">
        <v>2229760</v>
      </c>
      <c r="F72" s="14">
        <v>0</v>
      </c>
      <c r="G72" s="14">
        <v>2229760</v>
      </c>
      <c r="H72" s="14">
        <v>0</v>
      </c>
      <c r="I72" s="14">
        <v>-2770240</v>
      </c>
      <c r="J72" s="14">
        <v>-3000000</v>
      </c>
      <c r="K72" s="14">
        <v>229760</v>
      </c>
      <c r="N72" s="12"/>
    </row>
    <row r="73" spans="1:14" hidden="1" outlineLevel="1">
      <c r="A73" t="s">
        <v>74</v>
      </c>
      <c r="B73" s="14">
        <v>0</v>
      </c>
      <c r="C73" s="14">
        <v>0</v>
      </c>
      <c r="D73" s="14"/>
      <c r="E73" s="14">
        <v>376852</v>
      </c>
      <c r="F73" s="14">
        <v>0</v>
      </c>
      <c r="G73" s="14">
        <v>376852</v>
      </c>
      <c r="H73" s="14">
        <v>0</v>
      </c>
      <c r="I73" s="14">
        <v>376852</v>
      </c>
      <c r="J73" s="14">
        <v>897002</v>
      </c>
      <c r="K73" s="14">
        <v>-520150</v>
      </c>
      <c r="N73" s="12"/>
    </row>
    <row r="74" spans="1:14" hidden="1" outlineLevel="1">
      <c r="A74" t="s">
        <v>75</v>
      </c>
      <c r="B74" s="14">
        <v>0</v>
      </c>
      <c r="C74" s="14">
        <v>0</v>
      </c>
      <c r="D74" s="14"/>
      <c r="E74" s="14">
        <v>2256856</v>
      </c>
      <c r="F74" s="14">
        <v>0</v>
      </c>
      <c r="G74" s="14">
        <v>2256856</v>
      </c>
      <c r="H74" s="14">
        <v>0</v>
      </c>
      <c r="I74" s="14">
        <v>2256856</v>
      </c>
      <c r="J74" s="14">
        <v>3320000</v>
      </c>
      <c r="K74" s="14">
        <v>-1063144</v>
      </c>
      <c r="N74" s="12"/>
    </row>
    <row r="75" spans="1:14" hidden="1" outlineLevel="1">
      <c r="A75" t="s">
        <v>76</v>
      </c>
      <c r="B75" s="14">
        <v>0</v>
      </c>
      <c r="C75" s="14">
        <v>0</v>
      </c>
      <c r="D75" s="14"/>
      <c r="E75" s="14">
        <v>2920238</v>
      </c>
      <c r="F75" s="14">
        <v>0</v>
      </c>
      <c r="G75" s="14">
        <v>2920238</v>
      </c>
      <c r="H75" s="14">
        <v>0</v>
      </c>
      <c r="I75" s="14">
        <v>2920238</v>
      </c>
      <c r="J75" s="14">
        <v>3747145</v>
      </c>
      <c r="K75" s="14">
        <v>-826907</v>
      </c>
      <c r="N75" s="12"/>
    </row>
    <row r="76" spans="1:14" hidden="1" outlineLevel="1">
      <c r="A76" t="s">
        <v>77</v>
      </c>
      <c r="B76" s="14">
        <v>0</v>
      </c>
      <c r="C76" s="14">
        <v>0</v>
      </c>
      <c r="D76" s="14"/>
      <c r="E76" s="14">
        <v>94895</v>
      </c>
      <c r="F76" s="14">
        <v>0</v>
      </c>
      <c r="G76" s="14">
        <v>94895</v>
      </c>
      <c r="H76" s="14">
        <v>0</v>
      </c>
      <c r="I76" s="14">
        <v>94895</v>
      </c>
      <c r="J76" s="14">
        <v>0</v>
      </c>
      <c r="K76" s="14">
        <v>94895</v>
      </c>
      <c r="N76" s="12"/>
    </row>
    <row r="77" spans="1:14" hidden="1" outlineLevel="1">
      <c r="A77" t="s">
        <v>78</v>
      </c>
      <c r="B77" s="14">
        <v>0</v>
      </c>
      <c r="C77" s="14">
        <v>0</v>
      </c>
      <c r="D77" s="14"/>
      <c r="E77" s="14">
        <v>963493</v>
      </c>
      <c r="F77" s="14">
        <v>0</v>
      </c>
      <c r="G77" s="14">
        <v>963493</v>
      </c>
      <c r="H77" s="14">
        <v>0</v>
      </c>
      <c r="I77" s="14">
        <v>963493</v>
      </c>
      <c r="J77" s="14">
        <v>4209551</v>
      </c>
      <c r="K77" s="14">
        <v>-3246058</v>
      </c>
      <c r="N77" s="12"/>
    </row>
    <row r="78" spans="1:14" hidden="1" outlineLevel="1">
      <c r="A78" t="s">
        <v>79</v>
      </c>
      <c r="B78" s="14">
        <v>0</v>
      </c>
      <c r="C78" s="14">
        <v>0</v>
      </c>
      <c r="D78" s="14"/>
      <c r="E78" s="14">
        <v>24955610</v>
      </c>
      <c r="F78" s="14">
        <v>0</v>
      </c>
      <c r="G78" s="14">
        <v>24955610</v>
      </c>
      <c r="H78" s="14">
        <v>0</v>
      </c>
      <c r="I78" s="14">
        <v>24955610</v>
      </c>
      <c r="J78" s="14">
        <v>24955610</v>
      </c>
      <c r="K78" s="14">
        <v>0</v>
      </c>
      <c r="N78" s="12"/>
    </row>
    <row r="79" spans="1:14" hidden="1" outlineLevel="1">
      <c r="A79" t="s">
        <v>314</v>
      </c>
      <c r="B79" s="14">
        <v>-1520000</v>
      </c>
      <c r="C79" s="14">
        <v>35617</v>
      </c>
      <c r="D79" s="14"/>
      <c r="E79" s="14">
        <v>16497057</v>
      </c>
      <c r="F79" s="14">
        <v>0</v>
      </c>
      <c r="G79" s="14">
        <v>16532674</v>
      </c>
      <c r="H79" s="14">
        <v>0</v>
      </c>
      <c r="I79" s="14">
        <v>15012674</v>
      </c>
      <c r="J79" s="14">
        <v>6971428</v>
      </c>
      <c r="K79" s="14">
        <v>8041246</v>
      </c>
      <c r="N79" s="12"/>
    </row>
    <row r="80" spans="1:14" collapsed="1">
      <c r="A80" s="10" t="s">
        <v>80</v>
      </c>
      <c r="B80" s="11">
        <v>-352317306</v>
      </c>
      <c r="C80" s="11">
        <v>322912489</v>
      </c>
      <c r="D80" s="11"/>
      <c r="E80" s="11">
        <v>878097815</v>
      </c>
      <c r="F80" s="11">
        <v>0</v>
      </c>
      <c r="G80" s="11">
        <v>1201010304</v>
      </c>
      <c r="H80" s="11">
        <v>0</v>
      </c>
      <c r="I80" s="11">
        <v>848692998</v>
      </c>
      <c r="J80" s="11">
        <v>841411087</v>
      </c>
      <c r="K80" s="11">
        <v>7281911</v>
      </c>
      <c r="N80" s="12"/>
    </row>
    <row r="81" spans="1:14" hidden="1" outlineLevel="1">
      <c r="A81" t="s">
        <v>81</v>
      </c>
      <c r="B81" s="14">
        <v>0</v>
      </c>
      <c r="C81" s="14">
        <v>3362430</v>
      </c>
      <c r="D81" s="14"/>
      <c r="E81" s="14">
        <v>1387540</v>
      </c>
      <c r="F81" s="14">
        <v>0</v>
      </c>
      <c r="G81" s="14">
        <v>4749970</v>
      </c>
      <c r="H81" s="14">
        <v>0</v>
      </c>
      <c r="I81" s="14">
        <v>4749970</v>
      </c>
      <c r="J81" s="14">
        <v>4894001</v>
      </c>
      <c r="K81" s="14">
        <v>-144031</v>
      </c>
      <c r="N81" s="12"/>
    </row>
    <row r="82" spans="1:14" hidden="1" outlineLevel="1">
      <c r="A82" t="s">
        <v>82</v>
      </c>
      <c r="B82" s="14">
        <v>-18372150</v>
      </c>
      <c r="C82" s="14">
        <v>24753522</v>
      </c>
      <c r="D82" s="14"/>
      <c r="E82" s="14">
        <v>5427392</v>
      </c>
      <c r="F82" s="14">
        <v>0</v>
      </c>
      <c r="G82" s="14">
        <v>30180914</v>
      </c>
      <c r="H82" s="14">
        <v>0</v>
      </c>
      <c r="I82" s="14">
        <v>11808764</v>
      </c>
      <c r="J82" s="14">
        <v>20277379</v>
      </c>
      <c r="K82" s="14">
        <v>-8468615</v>
      </c>
      <c r="N82" s="12"/>
    </row>
    <row r="83" spans="1:14" hidden="1" outlineLevel="1">
      <c r="A83" t="s">
        <v>83</v>
      </c>
      <c r="B83" s="14">
        <v>0</v>
      </c>
      <c r="C83" s="14">
        <v>4696342</v>
      </c>
      <c r="D83" s="14"/>
      <c r="E83" s="14">
        <v>26275234</v>
      </c>
      <c r="F83" s="14">
        <v>0</v>
      </c>
      <c r="G83" s="14">
        <v>30971576</v>
      </c>
      <c r="H83" s="14">
        <v>0</v>
      </c>
      <c r="I83" s="14">
        <v>30971576</v>
      </c>
      <c r="J83" s="14">
        <v>24771698</v>
      </c>
      <c r="K83" s="14">
        <v>6199878</v>
      </c>
      <c r="N83" s="12"/>
    </row>
    <row r="84" spans="1:14" hidden="1" outlineLevel="1">
      <c r="A84" t="s">
        <v>84</v>
      </c>
      <c r="B84" s="14">
        <v>0</v>
      </c>
      <c r="C84" s="14">
        <v>0</v>
      </c>
      <c r="D84" s="14"/>
      <c r="E84" s="14">
        <v>1008407</v>
      </c>
      <c r="F84" s="14">
        <v>0</v>
      </c>
      <c r="G84" s="14">
        <v>1008407</v>
      </c>
      <c r="H84" s="14">
        <v>0</v>
      </c>
      <c r="I84" s="14">
        <v>1008407</v>
      </c>
      <c r="J84" s="14">
        <v>1079263</v>
      </c>
      <c r="K84" s="14">
        <v>-70856</v>
      </c>
      <c r="N84" s="12"/>
    </row>
    <row r="85" spans="1:14" hidden="1" outlineLevel="1">
      <c r="A85" t="s">
        <v>85</v>
      </c>
      <c r="B85" s="14">
        <v>-2543080</v>
      </c>
      <c r="C85" s="14">
        <v>33257102</v>
      </c>
      <c r="D85" s="14"/>
      <c r="E85" s="14">
        <v>3876469</v>
      </c>
      <c r="F85" s="14">
        <v>0</v>
      </c>
      <c r="G85" s="14">
        <v>37133571</v>
      </c>
      <c r="H85" s="14">
        <v>0</v>
      </c>
      <c r="I85" s="14">
        <v>34590491</v>
      </c>
      <c r="J85" s="14">
        <v>33921673</v>
      </c>
      <c r="K85" s="14">
        <v>668818</v>
      </c>
      <c r="N85" s="12"/>
    </row>
    <row r="86" spans="1:14" hidden="1" outlineLevel="1">
      <c r="A86" t="s">
        <v>86</v>
      </c>
      <c r="B86" s="14">
        <v>-2506143</v>
      </c>
      <c r="C86" s="14">
        <v>36559292</v>
      </c>
      <c r="D86" s="14"/>
      <c r="E86" s="14">
        <v>16243938</v>
      </c>
      <c r="F86" s="14">
        <v>0</v>
      </c>
      <c r="G86" s="14">
        <v>52803230</v>
      </c>
      <c r="H86" s="14">
        <v>0</v>
      </c>
      <c r="I86" s="14">
        <v>50297087</v>
      </c>
      <c r="J86" s="14">
        <v>49180610</v>
      </c>
      <c r="K86" s="14">
        <v>1116477</v>
      </c>
      <c r="N86" s="12"/>
    </row>
    <row r="87" spans="1:14" hidden="1" outlineLevel="1">
      <c r="A87" t="s">
        <v>87</v>
      </c>
      <c r="B87" s="14">
        <v>-166103120</v>
      </c>
      <c r="C87" s="14">
        <v>100031849</v>
      </c>
      <c r="D87" s="14"/>
      <c r="E87" s="14">
        <v>215435865</v>
      </c>
      <c r="F87" s="14">
        <v>0</v>
      </c>
      <c r="G87" s="14">
        <v>315467714</v>
      </c>
      <c r="H87" s="14">
        <v>0</v>
      </c>
      <c r="I87" s="14">
        <v>149364594</v>
      </c>
      <c r="J87" s="14">
        <v>141603813</v>
      </c>
      <c r="K87" s="14">
        <v>7760781</v>
      </c>
      <c r="N87" s="12"/>
    </row>
    <row r="88" spans="1:14" hidden="1" outlineLevel="1">
      <c r="A88" t="s">
        <v>88</v>
      </c>
      <c r="B88" s="14">
        <v>-124181979</v>
      </c>
      <c r="C88" s="14">
        <v>120108227</v>
      </c>
      <c r="D88" s="14"/>
      <c r="E88" s="14">
        <v>150334180</v>
      </c>
      <c r="F88" s="14">
        <v>0</v>
      </c>
      <c r="G88" s="14">
        <v>270442407</v>
      </c>
      <c r="H88" s="14">
        <v>0</v>
      </c>
      <c r="I88" s="14">
        <v>146260428</v>
      </c>
      <c r="J88" s="14">
        <v>134230482</v>
      </c>
      <c r="K88" s="14">
        <v>12029946</v>
      </c>
      <c r="N88" s="12"/>
    </row>
    <row r="89" spans="1:14" hidden="1" outlineLevel="1">
      <c r="A89" t="s">
        <v>89</v>
      </c>
      <c r="B89" s="14">
        <v>0</v>
      </c>
      <c r="C89" s="14">
        <v>0</v>
      </c>
      <c r="D89" s="14"/>
      <c r="E89" s="14">
        <v>1002822</v>
      </c>
      <c r="F89" s="14">
        <v>0</v>
      </c>
      <c r="G89" s="14">
        <v>1002822</v>
      </c>
      <c r="H89" s="14">
        <v>0</v>
      </c>
      <c r="I89" s="14">
        <v>1002822</v>
      </c>
      <c r="J89" s="14">
        <v>1002822</v>
      </c>
      <c r="K89" s="14">
        <v>0</v>
      </c>
      <c r="N89" s="12"/>
    </row>
    <row r="90" spans="1:14" hidden="1" outlineLevel="1">
      <c r="A90" t="s">
        <v>90</v>
      </c>
      <c r="B90" s="14">
        <v>-8204352</v>
      </c>
      <c r="C90" s="14">
        <v>0</v>
      </c>
      <c r="D90" s="14"/>
      <c r="E90" s="14">
        <v>6710704</v>
      </c>
      <c r="F90" s="14">
        <v>0</v>
      </c>
      <c r="G90" s="14">
        <v>6710704</v>
      </c>
      <c r="H90" s="14">
        <v>0</v>
      </c>
      <c r="I90" s="14">
        <v>-1493648</v>
      </c>
      <c r="J90" s="14">
        <v>-965582</v>
      </c>
      <c r="K90" s="14">
        <v>-528066</v>
      </c>
      <c r="N90" s="12"/>
    </row>
    <row r="91" spans="1:14" hidden="1" outlineLevel="1">
      <c r="A91" t="s">
        <v>91</v>
      </c>
      <c r="B91" s="14">
        <v>-30406482</v>
      </c>
      <c r="C91" s="14">
        <v>0</v>
      </c>
      <c r="D91" s="14"/>
      <c r="E91" s="14">
        <v>41984956</v>
      </c>
      <c r="F91" s="14">
        <v>0</v>
      </c>
      <c r="G91" s="14">
        <v>41984956</v>
      </c>
      <c r="H91" s="14">
        <v>0</v>
      </c>
      <c r="I91" s="14">
        <v>11578474</v>
      </c>
      <c r="J91" s="14">
        <v>17550154</v>
      </c>
      <c r="K91" s="14">
        <v>-5971680</v>
      </c>
      <c r="N91" s="12"/>
    </row>
    <row r="92" spans="1:14" hidden="1" outlineLevel="1">
      <c r="A92" t="s">
        <v>92</v>
      </c>
      <c r="B92" s="14">
        <v>0</v>
      </c>
      <c r="C92" s="14">
        <v>0</v>
      </c>
      <c r="D92" s="14"/>
      <c r="E92" s="14">
        <v>283519736</v>
      </c>
      <c r="F92" s="14">
        <v>0</v>
      </c>
      <c r="G92" s="14">
        <v>283519736</v>
      </c>
      <c r="H92" s="14">
        <v>0</v>
      </c>
      <c r="I92" s="14">
        <v>283519736</v>
      </c>
      <c r="J92" s="14">
        <v>275842878</v>
      </c>
      <c r="K92" s="14">
        <v>7676858</v>
      </c>
      <c r="N92" s="12"/>
    </row>
    <row r="93" spans="1:14" hidden="1" outlineLevel="1">
      <c r="A93" t="s">
        <v>93</v>
      </c>
      <c r="B93" s="14">
        <v>0</v>
      </c>
      <c r="C93" s="14">
        <v>0</v>
      </c>
      <c r="D93" s="14"/>
      <c r="E93" s="14">
        <v>48787652</v>
      </c>
      <c r="F93" s="14">
        <v>0</v>
      </c>
      <c r="G93" s="14">
        <v>48787652</v>
      </c>
      <c r="H93" s="14">
        <v>0</v>
      </c>
      <c r="I93" s="14">
        <v>48787652</v>
      </c>
      <c r="J93" s="14">
        <v>48580610</v>
      </c>
      <c r="K93" s="14">
        <v>207042</v>
      </c>
      <c r="N93" s="12"/>
    </row>
    <row r="94" spans="1:14" hidden="1" outlineLevel="1">
      <c r="A94" t="s">
        <v>94</v>
      </c>
      <c r="B94" s="14">
        <v>0</v>
      </c>
      <c r="C94" s="14">
        <v>0</v>
      </c>
      <c r="D94" s="14"/>
      <c r="E94" s="14">
        <v>10649961</v>
      </c>
      <c r="F94" s="14">
        <v>0</v>
      </c>
      <c r="G94" s="14">
        <v>10649961</v>
      </c>
      <c r="H94" s="14">
        <v>0</v>
      </c>
      <c r="I94" s="14">
        <v>10649961</v>
      </c>
      <c r="J94" s="14">
        <v>10444941</v>
      </c>
      <c r="K94" s="14">
        <v>205020</v>
      </c>
      <c r="N94" s="12"/>
    </row>
    <row r="95" spans="1:14" hidden="1" outlineLevel="1">
      <c r="A95" t="s">
        <v>95</v>
      </c>
      <c r="B95" s="14">
        <v>0</v>
      </c>
      <c r="C95" s="14">
        <v>143725</v>
      </c>
      <c r="D95" s="14"/>
      <c r="E95" s="14">
        <v>19888278</v>
      </c>
      <c r="F95" s="14">
        <v>0</v>
      </c>
      <c r="G95" s="14">
        <v>20032003</v>
      </c>
      <c r="H95" s="14">
        <v>0</v>
      </c>
      <c r="I95" s="14">
        <v>20032003</v>
      </c>
      <c r="J95" s="14">
        <v>18964036</v>
      </c>
      <c r="K95" s="14">
        <v>1067967</v>
      </c>
      <c r="N95" s="12"/>
    </row>
    <row r="96" spans="1:14" hidden="1" outlineLevel="1">
      <c r="A96" t="s">
        <v>96</v>
      </c>
      <c r="B96" s="14">
        <v>0</v>
      </c>
      <c r="C96" s="14">
        <v>0</v>
      </c>
      <c r="D96" s="14"/>
      <c r="E96" s="14">
        <v>8240333</v>
      </c>
      <c r="F96" s="14">
        <v>0</v>
      </c>
      <c r="G96" s="14">
        <v>8240333</v>
      </c>
      <c r="H96" s="14">
        <v>0</v>
      </c>
      <c r="I96" s="14">
        <v>8240333</v>
      </c>
      <c r="J96" s="14">
        <v>8394043</v>
      </c>
      <c r="K96" s="14">
        <v>-153710</v>
      </c>
      <c r="N96" s="12"/>
    </row>
    <row r="97" spans="1:14" hidden="1" outlineLevel="1">
      <c r="A97" t="s">
        <v>97</v>
      </c>
      <c r="B97" s="14">
        <v>0</v>
      </c>
      <c r="C97" s="14">
        <v>0</v>
      </c>
      <c r="D97" s="14"/>
      <c r="E97" s="14">
        <v>6288322</v>
      </c>
      <c r="F97" s="14">
        <v>0</v>
      </c>
      <c r="G97" s="14">
        <v>6288322</v>
      </c>
      <c r="H97" s="14">
        <v>0</v>
      </c>
      <c r="I97" s="14">
        <v>6288322</v>
      </c>
      <c r="J97" s="14">
        <v>6358420</v>
      </c>
      <c r="K97" s="14">
        <v>-70098</v>
      </c>
      <c r="N97" s="12"/>
    </row>
    <row r="98" spans="1:14" hidden="1" outlineLevel="1">
      <c r="A98" t="s">
        <v>98</v>
      </c>
      <c r="B98" s="14">
        <v>0</v>
      </c>
      <c r="C98" s="14">
        <v>0</v>
      </c>
      <c r="D98" s="14"/>
      <c r="E98" s="14">
        <v>31036026</v>
      </c>
      <c r="F98" s="14">
        <v>0</v>
      </c>
      <c r="G98" s="14">
        <v>31036026</v>
      </c>
      <c r="H98" s="14">
        <v>0</v>
      </c>
      <c r="I98" s="14">
        <v>31036026</v>
      </c>
      <c r="J98" s="14">
        <v>45279846</v>
      </c>
      <c r="K98" s="14">
        <v>-14243820</v>
      </c>
      <c r="N98" s="12"/>
    </row>
    <row r="99" spans="1:14" collapsed="1">
      <c r="A99" s="10" t="s">
        <v>99</v>
      </c>
      <c r="B99" s="11">
        <v>0</v>
      </c>
      <c r="C99" s="11">
        <v>0</v>
      </c>
      <c r="D99" s="11"/>
      <c r="E99" s="11">
        <v>66854106</v>
      </c>
      <c r="F99" s="11">
        <v>0</v>
      </c>
      <c r="G99" s="11">
        <v>66854106</v>
      </c>
      <c r="H99" s="11">
        <v>0</v>
      </c>
      <c r="I99" s="11">
        <v>66854106</v>
      </c>
      <c r="J99" s="11">
        <v>66854502</v>
      </c>
      <c r="K99" s="11">
        <v>-396</v>
      </c>
      <c r="N99" s="12"/>
    </row>
    <row r="100" spans="1:14" hidden="1" outlineLevel="1">
      <c r="A100" t="s">
        <v>100</v>
      </c>
      <c r="B100" s="14">
        <v>0</v>
      </c>
      <c r="C100" s="14">
        <v>0</v>
      </c>
      <c r="D100" s="14"/>
      <c r="E100" s="14">
        <v>66854106</v>
      </c>
      <c r="F100" s="14">
        <v>0</v>
      </c>
      <c r="G100" s="14">
        <v>66854106</v>
      </c>
      <c r="H100" s="14">
        <v>0</v>
      </c>
      <c r="I100" s="14">
        <v>66854106</v>
      </c>
      <c r="J100" s="14">
        <v>66854502</v>
      </c>
      <c r="K100" s="14">
        <v>-396</v>
      </c>
      <c r="N100" s="12"/>
    </row>
    <row r="101" spans="1:14" collapsed="1">
      <c r="A101" s="10" t="s">
        <v>101</v>
      </c>
      <c r="B101" s="11">
        <v>-131608941</v>
      </c>
      <c r="C101" s="11">
        <v>0</v>
      </c>
      <c r="D101" s="11"/>
      <c r="E101" s="11">
        <v>137599887</v>
      </c>
      <c r="F101" s="11">
        <v>0</v>
      </c>
      <c r="G101" s="11">
        <v>137599887</v>
      </c>
      <c r="H101" s="11">
        <v>0</v>
      </c>
      <c r="I101" s="11">
        <v>5990946</v>
      </c>
      <c r="J101" s="11">
        <v>4867196</v>
      </c>
      <c r="K101" s="11">
        <v>1123750</v>
      </c>
      <c r="N101" s="12"/>
    </row>
    <row r="102" spans="1:14" hidden="1" outlineLevel="1">
      <c r="A102" t="s">
        <v>315</v>
      </c>
      <c r="B102" s="14">
        <v>0</v>
      </c>
      <c r="C102" s="14">
        <v>0</v>
      </c>
      <c r="D102" s="14"/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N102" s="12"/>
    </row>
    <row r="103" spans="1:14" hidden="1" outlineLevel="1">
      <c r="A103" t="s">
        <v>102</v>
      </c>
      <c r="B103" s="14">
        <v>-131608941</v>
      </c>
      <c r="C103" s="14">
        <v>0</v>
      </c>
      <c r="D103" s="14"/>
      <c r="E103" s="14">
        <v>51443031</v>
      </c>
      <c r="F103" s="14">
        <v>0</v>
      </c>
      <c r="G103" s="14">
        <v>51443031</v>
      </c>
      <c r="H103" s="14">
        <v>0</v>
      </c>
      <c r="I103" s="14">
        <v>-80165910</v>
      </c>
      <c r="J103" s="14">
        <v>-83803000</v>
      </c>
      <c r="K103" s="14">
        <v>3637090</v>
      </c>
      <c r="N103" s="12"/>
    </row>
    <row r="104" spans="1:14" hidden="1" outlineLevel="1">
      <c r="A104" t="s">
        <v>103</v>
      </c>
      <c r="B104" s="14">
        <v>0</v>
      </c>
      <c r="C104" s="14">
        <v>0</v>
      </c>
      <c r="D104" s="14"/>
      <c r="E104" s="14">
        <v>86005229</v>
      </c>
      <c r="F104" s="14">
        <v>0</v>
      </c>
      <c r="G104" s="14">
        <v>86005229</v>
      </c>
      <c r="H104" s="14">
        <v>0</v>
      </c>
      <c r="I104" s="14">
        <v>86005229</v>
      </c>
      <c r="J104" s="14">
        <v>88070196</v>
      </c>
      <c r="K104" s="14">
        <v>-2064967</v>
      </c>
      <c r="N104" s="12"/>
    </row>
    <row r="105" spans="1:14" hidden="1" outlineLevel="1">
      <c r="A105" t="s">
        <v>104</v>
      </c>
      <c r="B105" s="14">
        <v>0</v>
      </c>
      <c r="C105" s="14">
        <v>0</v>
      </c>
      <c r="D105" s="14"/>
      <c r="E105" s="14">
        <v>23188</v>
      </c>
      <c r="F105" s="14">
        <v>0</v>
      </c>
      <c r="G105" s="14">
        <v>23188</v>
      </c>
      <c r="H105" s="14">
        <v>0</v>
      </c>
      <c r="I105" s="14">
        <v>23188</v>
      </c>
      <c r="J105" s="14">
        <v>600000</v>
      </c>
      <c r="K105" s="14">
        <v>-576812</v>
      </c>
      <c r="N105" s="12"/>
    </row>
    <row r="106" spans="1:14" hidden="1" outlineLevel="1">
      <c r="A106" t="s">
        <v>105</v>
      </c>
      <c r="B106" s="14">
        <v>0</v>
      </c>
      <c r="C106" s="14">
        <v>0</v>
      </c>
      <c r="D106" s="14"/>
      <c r="E106" s="14">
        <v>128439</v>
      </c>
      <c r="F106" s="14">
        <v>0</v>
      </c>
      <c r="G106" s="14">
        <v>128439</v>
      </c>
      <c r="H106" s="14">
        <v>0</v>
      </c>
      <c r="I106" s="14">
        <v>128439</v>
      </c>
      <c r="J106" s="14">
        <v>0</v>
      </c>
      <c r="K106" s="14">
        <v>128439</v>
      </c>
      <c r="N106" s="12"/>
    </row>
    <row r="107" spans="1:14" collapsed="1">
      <c r="A107" s="10" t="s">
        <v>106</v>
      </c>
      <c r="B107" s="11">
        <v>-46153936</v>
      </c>
      <c r="C107" s="11">
        <v>65852751</v>
      </c>
      <c r="D107" s="11"/>
      <c r="E107" s="11">
        <v>35113623</v>
      </c>
      <c r="F107" s="11">
        <v>0</v>
      </c>
      <c r="G107" s="11">
        <v>100966374</v>
      </c>
      <c r="H107" s="11">
        <v>0</v>
      </c>
      <c r="I107" s="11">
        <v>54812438</v>
      </c>
      <c r="J107" s="11">
        <v>53358626</v>
      </c>
      <c r="K107" s="11">
        <v>1453812</v>
      </c>
      <c r="N107" s="12"/>
    </row>
    <row r="108" spans="1:14" hidden="1" outlineLevel="1">
      <c r="A108" t="s">
        <v>107</v>
      </c>
      <c r="B108" s="14">
        <v>0</v>
      </c>
      <c r="C108" s="14">
        <v>4465060</v>
      </c>
      <c r="D108" s="14"/>
      <c r="E108" s="14">
        <v>0</v>
      </c>
      <c r="F108" s="14">
        <v>0</v>
      </c>
      <c r="G108" s="14">
        <v>4465060</v>
      </c>
      <c r="H108" s="14">
        <v>0</v>
      </c>
      <c r="I108" s="14">
        <v>4465060</v>
      </c>
      <c r="J108" s="14">
        <v>5019493</v>
      </c>
      <c r="K108" s="14">
        <v>-554433</v>
      </c>
      <c r="N108" s="12"/>
    </row>
    <row r="109" spans="1:14" hidden="1" outlineLevel="1">
      <c r="A109" t="s">
        <v>108</v>
      </c>
      <c r="B109" s="14">
        <v>-18140464</v>
      </c>
      <c r="C109" s="14">
        <v>29826544</v>
      </c>
      <c r="D109" s="14"/>
      <c r="E109" s="14">
        <v>6630251</v>
      </c>
      <c r="F109" s="14">
        <v>0</v>
      </c>
      <c r="G109" s="14">
        <v>36456795</v>
      </c>
      <c r="H109" s="14">
        <v>0</v>
      </c>
      <c r="I109" s="14">
        <v>18316331</v>
      </c>
      <c r="J109" s="14">
        <v>28365339</v>
      </c>
      <c r="K109" s="14">
        <v>-10049008</v>
      </c>
      <c r="N109" s="12"/>
    </row>
    <row r="110" spans="1:14" hidden="1" outlineLevel="1">
      <c r="A110" t="s">
        <v>109</v>
      </c>
      <c r="B110" s="14">
        <v>-1636140</v>
      </c>
      <c r="C110" s="14">
        <v>0</v>
      </c>
      <c r="D110" s="14"/>
      <c r="E110" s="14">
        <v>3783358</v>
      </c>
      <c r="F110" s="14">
        <v>0</v>
      </c>
      <c r="G110" s="14">
        <v>3783358</v>
      </c>
      <c r="H110" s="14">
        <v>0</v>
      </c>
      <c r="I110" s="14">
        <v>2147218</v>
      </c>
      <c r="J110" s="14">
        <v>3348860</v>
      </c>
      <c r="K110" s="14">
        <v>-1201642</v>
      </c>
      <c r="N110" s="12"/>
    </row>
    <row r="111" spans="1:14" hidden="1" outlineLevel="1">
      <c r="A111" t="s">
        <v>110</v>
      </c>
      <c r="B111" s="14">
        <v>-13916575</v>
      </c>
      <c r="C111" s="14">
        <v>0</v>
      </c>
      <c r="D111" s="14"/>
      <c r="E111" s="14">
        <v>4483450</v>
      </c>
      <c r="F111" s="14">
        <v>0</v>
      </c>
      <c r="G111" s="14">
        <v>4483450</v>
      </c>
      <c r="H111" s="14">
        <v>0</v>
      </c>
      <c r="I111" s="14">
        <v>-9433125</v>
      </c>
      <c r="J111" s="14">
        <v>-17648000</v>
      </c>
      <c r="K111" s="14">
        <v>8214875</v>
      </c>
      <c r="N111" s="12"/>
    </row>
    <row r="112" spans="1:14" hidden="1" outlineLevel="1">
      <c r="A112" t="s">
        <v>111</v>
      </c>
      <c r="B112" s="14">
        <v>-2473600</v>
      </c>
      <c r="C112" s="14">
        <v>0</v>
      </c>
      <c r="D112" s="14"/>
      <c r="E112" s="14">
        <v>4960644</v>
      </c>
      <c r="F112" s="14">
        <v>0</v>
      </c>
      <c r="G112" s="14">
        <v>4960644</v>
      </c>
      <c r="H112" s="14">
        <v>0</v>
      </c>
      <c r="I112" s="14">
        <v>2487044</v>
      </c>
      <c r="J112" s="14">
        <v>4545000</v>
      </c>
      <c r="K112" s="14">
        <v>-2057956</v>
      </c>
      <c r="N112" s="12"/>
    </row>
    <row r="113" spans="1:14" hidden="1" outlineLevel="1">
      <c r="A113" t="s">
        <v>112</v>
      </c>
      <c r="B113" s="14">
        <v>0</v>
      </c>
      <c r="C113" s="14">
        <v>0</v>
      </c>
      <c r="D113" s="14"/>
      <c r="E113" s="14">
        <v>1035968</v>
      </c>
      <c r="F113" s="14">
        <v>0</v>
      </c>
      <c r="G113" s="14">
        <v>1035968</v>
      </c>
      <c r="H113" s="14">
        <v>0</v>
      </c>
      <c r="I113" s="14">
        <v>1035968</v>
      </c>
      <c r="J113" s="14">
        <v>1294000</v>
      </c>
      <c r="K113" s="14">
        <v>-258032</v>
      </c>
      <c r="N113" s="12"/>
    </row>
    <row r="114" spans="1:14" hidden="1" outlineLevel="1">
      <c r="A114" t="s">
        <v>113</v>
      </c>
      <c r="B114" s="14">
        <v>-9987157</v>
      </c>
      <c r="C114" s="14">
        <v>31561147</v>
      </c>
      <c r="D114" s="14"/>
      <c r="E114" s="14">
        <v>6204816</v>
      </c>
      <c r="F114" s="14">
        <v>0</v>
      </c>
      <c r="G114" s="14">
        <v>37765963</v>
      </c>
      <c r="H114" s="14">
        <v>0</v>
      </c>
      <c r="I114" s="14">
        <v>27778806</v>
      </c>
      <c r="J114" s="14">
        <v>20418798</v>
      </c>
      <c r="K114" s="14">
        <v>7360008</v>
      </c>
      <c r="N114" s="12"/>
    </row>
    <row r="115" spans="1:14" hidden="1" outlineLevel="1">
      <c r="A115" t="s">
        <v>114</v>
      </c>
      <c r="B115" s="14">
        <v>0</v>
      </c>
      <c r="C115" s="14">
        <v>0</v>
      </c>
      <c r="D115" s="14"/>
      <c r="E115" s="14">
        <v>8015136</v>
      </c>
      <c r="F115" s="14">
        <v>0</v>
      </c>
      <c r="G115" s="14">
        <v>8015136</v>
      </c>
      <c r="H115" s="14">
        <v>0</v>
      </c>
      <c r="I115" s="14">
        <v>8015136</v>
      </c>
      <c r="J115" s="14">
        <v>8015136</v>
      </c>
      <c r="K115" s="14">
        <v>0</v>
      </c>
      <c r="N115" s="12"/>
    </row>
    <row r="116" spans="1:14" collapsed="1">
      <c r="A116" s="10" t="s">
        <v>115</v>
      </c>
      <c r="B116" s="11">
        <v>0</v>
      </c>
      <c r="C116" s="11">
        <v>0</v>
      </c>
      <c r="D116" s="11"/>
      <c r="E116" s="11">
        <v>312304308</v>
      </c>
      <c r="F116" s="11">
        <v>0</v>
      </c>
      <c r="G116" s="11">
        <v>312304308</v>
      </c>
      <c r="H116" s="11">
        <v>0</v>
      </c>
      <c r="I116" s="11">
        <v>312304308</v>
      </c>
      <c r="J116" s="11">
        <v>305614869</v>
      </c>
      <c r="K116" s="11">
        <v>6689439</v>
      </c>
      <c r="N116" s="12"/>
    </row>
    <row r="117" spans="1:14" hidden="1" outlineLevel="1">
      <c r="A117" t="s">
        <v>116</v>
      </c>
      <c r="B117" s="14">
        <v>0</v>
      </c>
      <c r="C117" s="14">
        <v>0</v>
      </c>
      <c r="D117" s="14"/>
      <c r="E117" s="14">
        <v>27101229</v>
      </c>
      <c r="F117" s="14">
        <v>0</v>
      </c>
      <c r="G117" s="14">
        <v>27101229</v>
      </c>
      <c r="H117" s="14">
        <v>0</v>
      </c>
      <c r="I117" s="14">
        <v>27101229</v>
      </c>
      <c r="J117" s="14">
        <v>23055000</v>
      </c>
      <c r="K117" s="14">
        <v>4046229</v>
      </c>
      <c r="N117" s="12"/>
    </row>
    <row r="118" spans="1:14" hidden="1" outlineLevel="1">
      <c r="A118" t="s">
        <v>117</v>
      </c>
      <c r="B118" s="14">
        <v>0</v>
      </c>
      <c r="C118" s="14">
        <v>0</v>
      </c>
      <c r="D118" s="14"/>
      <c r="E118" s="14">
        <v>36207072</v>
      </c>
      <c r="F118" s="14">
        <v>0</v>
      </c>
      <c r="G118" s="14">
        <v>36207072</v>
      </c>
      <c r="H118" s="14">
        <v>0</v>
      </c>
      <c r="I118" s="14">
        <v>36207072</v>
      </c>
      <c r="J118" s="14">
        <v>36207072</v>
      </c>
      <c r="K118" s="14">
        <v>0</v>
      </c>
      <c r="N118" s="12"/>
    </row>
    <row r="119" spans="1:14" hidden="1" outlineLevel="1">
      <c r="A119" t="s">
        <v>118</v>
      </c>
      <c r="B119" s="14">
        <v>0</v>
      </c>
      <c r="C119" s="14">
        <v>0</v>
      </c>
      <c r="D119" s="14"/>
      <c r="E119" s="14">
        <v>29173121</v>
      </c>
      <c r="F119" s="14">
        <v>0</v>
      </c>
      <c r="G119" s="14">
        <v>29173121</v>
      </c>
      <c r="H119" s="14">
        <v>0</v>
      </c>
      <c r="I119" s="14">
        <v>29173121</v>
      </c>
      <c r="J119" s="14">
        <v>26703000</v>
      </c>
      <c r="K119" s="14">
        <v>2470121</v>
      </c>
      <c r="N119" s="12"/>
    </row>
    <row r="120" spans="1:14" hidden="1" outlineLevel="1">
      <c r="A120" t="s">
        <v>316</v>
      </c>
      <c r="B120" s="14">
        <v>0</v>
      </c>
      <c r="C120" s="14">
        <v>0</v>
      </c>
      <c r="D120" s="14"/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N120" s="12"/>
    </row>
    <row r="121" spans="1:14" hidden="1" outlineLevel="1">
      <c r="A121" t="s">
        <v>119</v>
      </c>
      <c r="B121" s="14">
        <v>0</v>
      </c>
      <c r="C121" s="14">
        <v>0</v>
      </c>
      <c r="D121" s="14"/>
      <c r="E121" s="14">
        <v>11552465</v>
      </c>
      <c r="F121" s="14">
        <v>0</v>
      </c>
      <c r="G121" s="14">
        <v>11552465</v>
      </c>
      <c r="H121" s="14">
        <v>0</v>
      </c>
      <c r="I121" s="14">
        <v>11552465</v>
      </c>
      <c r="J121" s="14">
        <v>16150002</v>
      </c>
      <c r="K121" s="14">
        <v>-4597537</v>
      </c>
      <c r="N121" s="12"/>
    </row>
    <row r="122" spans="1:14" hidden="1" outlineLevel="1">
      <c r="A122" t="s">
        <v>120</v>
      </c>
      <c r="B122" s="14">
        <v>0</v>
      </c>
      <c r="C122" s="14">
        <v>0</v>
      </c>
      <c r="D122" s="14"/>
      <c r="E122" s="14">
        <v>56232308</v>
      </c>
      <c r="F122" s="14">
        <v>0</v>
      </c>
      <c r="G122" s="14">
        <v>56232308</v>
      </c>
      <c r="H122" s="14">
        <v>0</v>
      </c>
      <c r="I122" s="14">
        <v>56232308</v>
      </c>
      <c r="J122" s="14">
        <v>53990297</v>
      </c>
      <c r="K122" s="14">
        <v>2242011</v>
      </c>
      <c r="N122" s="12"/>
    </row>
    <row r="123" spans="1:14" hidden="1" outlineLevel="1">
      <c r="A123" t="s">
        <v>121</v>
      </c>
      <c r="B123" s="14">
        <v>0</v>
      </c>
      <c r="C123" s="14">
        <v>0</v>
      </c>
      <c r="D123" s="14"/>
      <c r="E123" s="14">
        <v>151848125</v>
      </c>
      <c r="F123" s="14">
        <v>0</v>
      </c>
      <c r="G123" s="14">
        <v>151848125</v>
      </c>
      <c r="H123" s="14">
        <v>0</v>
      </c>
      <c r="I123" s="14">
        <v>151848125</v>
      </c>
      <c r="J123" s="14">
        <v>148149498</v>
      </c>
      <c r="K123" s="14">
        <v>3698627</v>
      </c>
      <c r="N123" s="12"/>
    </row>
    <row r="124" spans="1:14" hidden="1" outlineLevel="1">
      <c r="A124" t="s">
        <v>122</v>
      </c>
      <c r="B124" s="14">
        <v>0</v>
      </c>
      <c r="C124" s="14">
        <v>0</v>
      </c>
      <c r="D124" s="14"/>
      <c r="E124" s="14">
        <v>189988</v>
      </c>
      <c r="F124" s="14">
        <v>0</v>
      </c>
      <c r="G124" s="14">
        <v>189988</v>
      </c>
      <c r="H124" s="14">
        <v>0</v>
      </c>
      <c r="I124" s="14">
        <v>189988</v>
      </c>
      <c r="J124" s="14">
        <v>1360000</v>
      </c>
      <c r="K124" s="14">
        <v>-1170012</v>
      </c>
      <c r="N124" s="12"/>
    </row>
    <row r="125" spans="1:14" hidden="1" outlineLevel="1">
      <c r="A125" t="s">
        <v>317</v>
      </c>
      <c r="B125" s="14">
        <v>0</v>
      </c>
      <c r="C125" s="14">
        <v>0</v>
      </c>
      <c r="D125" s="14"/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N125" s="12"/>
    </row>
    <row r="126" spans="1:14" collapsed="1">
      <c r="A126" s="10" t="s">
        <v>123</v>
      </c>
      <c r="B126" s="11">
        <v>-5236450</v>
      </c>
      <c r="C126" s="11">
        <v>35162228</v>
      </c>
      <c r="D126" s="11"/>
      <c r="E126" s="11">
        <v>81935569</v>
      </c>
      <c r="F126" s="11">
        <v>0</v>
      </c>
      <c r="G126" s="11">
        <v>117097797</v>
      </c>
      <c r="H126" s="11">
        <v>0</v>
      </c>
      <c r="I126" s="11">
        <v>111861347</v>
      </c>
      <c r="J126" s="11">
        <v>123217583</v>
      </c>
      <c r="K126" s="11">
        <v>-11356236</v>
      </c>
      <c r="N126" s="12"/>
    </row>
    <row r="127" spans="1:14" hidden="1" outlineLevel="1">
      <c r="A127" t="s">
        <v>124</v>
      </c>
      <c r="B127" s="14">
        <v>0</v>
      </c>
      <c r="C127" s="14">
        <v>2951162</v>
      </c>
      <c r="D127" s="14"/>
      <c r="E127" s="14">
        <v>50500</v>
      </c>
      <c r="F127" s="14">
        <v>0</v>
      </c>
      <c r="G127" s="14">
        <v>3001662</v>
      </c>
      <c r="H127" s="14">
        <v>0</v>
      </c>
      <c r="I127" s="14">
        <v>3001662</v>
      </c>
      <c r="J127" s="14">
        <v>2985546</v>
      </c>
      <c r="K127" s="14">
        <v>16116</v>
      </c>
      <c r="N127" s="12"/>
    </row>
    <row r="128" spans="1:14" hidden="1" outlineLevel="1">
      <c r="A128" t="s">
        <v>125</v>
      </c>
      <c r="B128" s="14">
        <v>0</v>
      </c>
      <c r="C128" s="14">
        <v>12368020</v>
      </c>
      <c r="D128" s="14"/>
      <c r="E128" s="14">
        <v>11185668</v>
      </c>
      <c r="F128" s="14">
        <v>0</v>
      </c>
      <c r="G128" s="14">
        <v>23553688</v>
      </c>
      <c r="H128" s="14">
        <v>0</v>
      </c>
      <c r="I128" s="14">
        <v>23553688</v>
      </c>
      <c r="J128" s="14">
        <v>22966429</v>
      </c>
      <c r="K128" s="14">
        <v>587259</v>
      </c>
      <c r="N128" s="12"/>
    </row>
    <row r="129" spans="1:14" hidden="1" outlineLevel="1">
      <c r="A129" t="s">
        <v>126</v>
      </c>
      <c r="B129" s="14">
        <v>-5236450</v>
      </c>
      <c r="C129" s="14">
        <v>19843046</v>
      </c>
      <c r="D129" s="14"/>
      <c r="E129" s="14">
        <v>5602816</v>
      </c>
      <c r="F129" s="14">
        <v>0</v>
      </c>
      <c r="G129" s="14">
        <v>25445862</v>
      </c>
      <c r="H129" s="14">
        <v>0</v>
      </c>
      <c r="I129" s="14">
        <v>20209412</v>
      </c>
      <c r="J129" s="14">
        <v>25075204</v>
      </c>
      <c r="K129" s="14">
        <v>-4865792</v>
      </c>
      <c r="N129" s="12"/>
    </row>
    <row r="130" spans="1:14" hidden="1" outlineLevel="1">
      <c r="A130" t="s">
        <v>127</v>
      </c>
      <c r="B130" s="14">
        <v>0</v>
      </c>
      <c r="C130" s="14">
        <v>0</v>
      </c>
      <c r="D130" s="14"/>
      <c r="E130" s="14">
        <v>38136541</v>
      </c>
      <c r="F130" s="14">
        <v>0</v>
      </c>
      <c r="G130" s="14">
        <v>38136541</v>
      </c>
      <c r="H130" s="14">
        <v>0</v>
      </c>
      <c r="I130" s="14">
        <v>38136541</v>
      </c>
      <c r="J130" s="14">
        <v>46025404</v>
      </c>
      <c r="K130" s="14">
        <v>-7888863</v>
      </c>
      <c r="N130" s="12"/>
    </row>
    <row r="131" spans="1:14" hidden="1" outlineLevel="1">
      <c r="A131" t="s">
        <v>128</v>
      </c>
      <c r="B131" s="14">
        <v>0</v>
      </c>
      <c r="C131" s="14">
        <v>0</v>
      </c>
      <c r="D131" s="14"/>
      <c r="E131" s="14">
        <v>20245829</v>
      </c>
      <c r="F131" s="14">
        <v>0</v>
      </c>
      <c r="G131" s="14">
        <v>20245829</v>
      </c>
      <c r="H131" s="14">
        <v>0</v>
      </c>
      <c r="I131" s="14">
        <v>20245829</v>
      </c>
      <c r="J131" s="14">
        <v>20690000</v>
      </c>
      <c r="K131" s="14">
        <v>-444171</v>
      </c>
      <c r="N131" s="12"/>
    </row>
    <row r="132" spans="1:14" hidden="1" outlineLevel="1">
      <c r="A132" t="s">
        <v>129</v>
      </c>
      <c r="B132" s="14">
        <v>0</v>
      </c>
      <c r="C132" s="14">
        <v>0</v>
      </c>
      <c r="D132" s="14"/>
      <c r="E132" s="14">
        <v>434000</v>
      </c>
      <c r="F132" s="14">
        <v>0</v>
      </c>
      <c r="G132" s="14">
        <v>434000</v>
      </c>
      <c r="H132" s="14">
        <v>0</v>
      </c>
      <c r="I132" s="14">
        <v>434000</v>
      </c>
      <c r="J132" s="14">
        <v>375000</v>
      </c>
      <c r="K132" s="14">
        <v>59000</v>
      </c>
      <c r="N132" s="12"/>
    </row>
    <row r="133" spans="1:14" hidden="1" outlineLevel="1">
      <c r="A133" t="s">
        <v>130</v>
      </c>
      <c r="B133" s="14">
        <v>0</v>
      </c>
      <c r="C133" s="14">
        <v>0</v>
      </c>
      <c r="D133" s="14"/>
      <c r="E133" s="14">
        <v>6210651</v>
      </c>
      <c r="F133" s="14">
        <v>0</v>
      </c>
      <c r="G133" s="14">
        <v>6210651</v>
      </c>
      <c r="H133" s="14">
        <v>0</v>
      </c>
      <c r="I133" s="14">
        <v>6210651</v>
      </c>
      <c r="J133" s="14">
        <v>4600000</v>
      </c>
      <c r="K133" s="14">
        <v>1610651</v>
      </c>
      <c r="N133" s="12"/>
    </row>
    <row r="134" spans="1:14" hidden="1" outlineLevel="1">
      <c r="A134" t="s">
        <v>131</v>
      </c>
      <c r="B134" s="14">
        <v>0</v>
      </c>
      <c r="C134" s="14">
        <v>0</v>
      </c>
      <c r="D134" s="14"/>
      <c r="E134" s="14">
        <v>69564</v>
      </c>
      <c r="F134" s="14">
        <v>0</v>
      </c>
      <c r="G134" s="14">
        <v>69564</v>
      </c>
      <c r="H134" s="14">
        <v>0</v>
      </c>
      <c r="I134" s="14">
        <v>69564</v>
      </c>
      <c r="J134" s="14">
        <v>500000</v>
      </c>
      <c r="K134" s="14">
        <v>-430436</v>
      </c>
      <c r="N134" s="12"/>
    </row>
    <row r="135" spans="1:14" collapsed="1">
      <c r="A135" s="10" t="s">
        <v>132</v>
      </c>
      <c r="B135" s="11">
        <v>0</v>
      </c>
      <c r="C135" s="11">
        <v>0</v>
      </c>
      <c r="D135" s="11"/>
      <c r="E135" s="11">
        <v>430492</v>
      </c>
      <c r="F135" s="11">
        <v>0</v>
      </c>
      <c r="G135" s="11">
        <v>430492</v>
      </c>
      <c r="H135" s="11">
        <v>0</v>
      </c>
      <c r="I135" s="11">
        <v>430492</v>
      </c>
      <c r="J135" s="11">
        <v>585000</v>
      </c>
      <c r="K135" s="11">
        <v>-154508</v>
      </c>
      <c r="N135" s="12"/>
    </row>
    <row r="136" spans="1:14" hidden="1" outlineLevel="1">
      <c r="A136" t="s">
        <v>133</v>
      </c>
      <c r="B136" s="14">
        <v>0</v>
      </c>
      <c r="C136" s="14">
        <v>0</v>
      </c>
      <c r="D136" s="14"/>
      <c r="E136" s="14">
        <v>430492</v>
      </c>
      <c r="F136" s="14">
        <v>0</v>
      </c>
      <c r="G136" s="14">
        <v>430492</v>
      </c>
      <c r="H136" s="14">
        <v>0</v>
      </c>
      <c r="I136" s="14">
        <v>430492</v>
      </c>
      <c r="J136" s="14">
        <v>585000</v>
      </c>
      <c r="K136" s="14">
        <v>-154508</v>
      </c>
      <c r="N136" s="12"/>
    </row>
    <row r="137" spans="1:14" collapsed="1">
      <c r="A137" s="10" t="s">
        <v>134</v>
      </c>
      <c r="B137" s="11">
        <v>-51926704</v>
      </c>
      <c r="C137" s="11">
        <v>232284979</v>
      </c>
      <c r="D137" s="11">
        <v>110700000</v>
      </c>
      <c r="E137" s="11">
        <v>200899770</v>
      </c>
      <c r="F137" s="11">
        <v>0</v>
      </c>
      <c r="G137" s="11">
        <v>543884749</v>
      </c>
      <c r="H137" s="11">
        <v>0</v>
      </c>
      <c r="I137" s="11">
        <v>491958045</v>
      </c>
      <c r="J137" s="11">
        <v>495137688</v>
      </c>
      <c r="K137" s="11">
        <v>-3179643</v>
      </c>
      <c r="N137" s="12"/>
    </row>
    <row r="138" spans="1:14" hidden="1" outlineLevel="1">
      <c r="A138" t="s">
        <v>135</v>
      </c>
      <c r="B138" s="14">
        <v>0</v>
      </c>
      <c r="C138" s="14">
        <v>32036963</v>
      </c>
      <c r="D138" s="14"/>
      <c r="E138" s="14">
        <v>1014345</v>
      </c>
      <c r="F138" s="14">
        <v>0</v>
      </c>
      <c r="G138" s="14">
        <v>33051308</v>
      </c>
      <c r="H138" s="14">
        <v>0</v>
      </c>
      <c r="I138" s="14">
        <v>33051308</v>
      </c>
      <c r="J138" s="14">
        <v>31153660</v>
      </c>
      <c r="K138" s="14">
        <v>1897648</v>
      </c>
      <c r="N138" s="12"/>
    </row>
    <row r="139" spans="1:14" hidden="1" outlineLevel="1">
      <c r="A139" t="s">
        <v>136</v>
      </c>
      <c r="B139" s="14">
        <v>0</v>
      </c>
      <c r="C139" s="14">
        <v>14375664</v>
      </c>
      <c r="D139" s="14"/>
      <c r="E139" s="14">
        <v>0</v>
      </c>
      <c r="F139" s="14">
        <v>0</v>
      </c>
      <c r="G139" s="14">
        <v>14375664</v>
      </c>
      <c r="H139" s="14">
        <v>0</v>
      </c>
      <c r="I139" s="14">
        <v>14375664</v>
      </c>
      <c r="J139" s="14">
        <v>13522071</v>
      </c>
      <c r="K139" s="14">
        <v>853593</v>
      </c>
      <c r="N139" s="12"/>
    </row>
    <row r="140" spans="1:14" hidden="1" outlineLevel="1">
      <c r="A140" t="s">
        <v>137</v>
      </c>
      <c r="B140" s="14">
        <v>0</v>
      </c>
      <c r="C140" s="14">
        <v>2389238</v>
      </c>
      <c r="D140" s="14"/>
      <c r="E140" s="14">
        <v>1161290</v>
      </c>
      <c r="F140" s="14">
        <v>0</v>
      </c>
      <c r="G140" s="14">
        <v>3550528</v>
      </c>
      <c r="H140" s="14">
        <v>0</v>
      </c>
      <c r="I140" s="14">
        <v>3550528</v>
      </c>
      <c r="J140" s="14">
        <v>6169475</v>
      </c>
      <c r="K140" s="14">
        <v>-2618947</v>
      </c>
      <c r="N140" s="12"/>
    </row>
    <row r="141" spans="1:14" hidden="1" outlineLevel="1">
      <c r="A141" t="s">
        <v>138</v>
      </c>
      <c r="B141" s="14">
        <v>-2577144</v>
      </c>
      <c r="C141" s="14">
        <v>0</v>
      </c>
      <c r="D141" s="14"/>
      <c r="E141" s="14">
        <v>8843093</v>
      </c>
      <c r="F141" s="14">
        <v>0</v>
      </c>
      <c r="G141" s="14">
        <v>8843093</v>
      </c>
      <c r="H141" s="14">
        <v>0</v>
      </c>
      <c r="I141" s="14">
        <v>6265949</v>
      </c>
      <c r="J141" s="14">
        <v>6322856</v>
      </c>
      <c r="K141" s="14">
        <v>-56907</v>
      </c>
      <c r="N141" s="12"/>
    </row>
    <row r="142" spans="1:14" hidden="1" outlineLevel="1">
      <c r="A142" t="s">
        <v>318</v>
      </c>
      <c r="B142" s="14">
        <v>0</v>
      </c>
      <c r="C142" s="14">
        <v>0</v>
      </c>
      <c r="D142" s="14"/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N142" s="12"/>
    </row>
    <row r="143" spans="1:14" hidden="1" outlineLevel="1">
      <c r="A143" t="s">
        <v>139</v>
      </c>
      <c r="B143" s="14">
        <v>0</v>
      </c>
      <c r="C143" s="14">
        <v>0</v>
      </c>
      <c r="D143" s="14"/>
      <c r="E143" s="14">
        <v>20344315</v>
      </c>
      <c r="F143" s="14">
        <v>0</v>
      </c>
      <c r="G143" s="14">
        <v>20344315</v>
      </c>
      <c r="H143" s="14">
        <v>0</v>
      </c>
      <c r="I143" s="14">
        <v>20344315</v>
      </c>
      <c r="J143" s="14">
        <v>20124564</v>
      </c>
      <c r="K143" s="14">
        <v>219751</v>
      </c>
      <c r="N143" s="12"/>
    </row>
    <row r="144" spans="1:14" hidden="1" outlineLevel="1">
      <c r="A144" t="s">
        <v>319</v>
      </c>
      <c r="B144" s="14">
        <v>0</v>
      </c>
      <c r="C144" s="14">
        <v>0</v>
      </c>
      <c r="D144" s="1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N144" s="12"/>
    </row>
    <row r="145" spans="1:14" hidden="1" outlineLevel="1">
      <c r="A145" t="s">
        <v>140</v>
      </c>
      <c r="B145" s="14">
        <v>-47658060</v>
      </c>
      <c r="C145" s="14">
        <v>92754675</v>
      </c>
      <c r="D145" s="14"/>
      <c r="E145" s="14">
        <v>64761037</v>
      </c>
      <c r="F145" s="14">
        <v>0</v>
      </c>
      <c r="G145" s="14">
        <v>157515712</v>
      </c>
      <c r="H145" s="14">
        <v>0</v>
      </c>
      <c r="I145" s="14">
        <v>109857652</v>
      </c>
      <c r="J145" s="14">
        <v>113349736</v>
      </c>
      <c r="K145" s="14">
        <v>-3492084</v>
      </c>
      <c r="N145" s="12"/>
    </row>
    <row r="146" spans="1:14" hidden="1" outlineLevel="1">
      <c r="A146" t="s">
        <v>141</v>
      </c>
      <c r="B146" s="14">
        <v>0</v>
      </c>
      <c r="C146" s="14">
        <v>38343648</v>
      </c>
      <c r="D146" s="14"/>
      <c r="E146" s="14">
        <v>8461908</v>
      </c>
      <c r="F146" s="14">
        <v>0</v>
      </c>
      <c r="G146" s="14">
        <v>46805556</v>
      </c>
      <c r="H146" s="14">
        <v>0</v>
      </c>
      <c r="I146" s="14">
        <v>46805556</v>
      </c>
      <c r="J146" s="14">
        <v>49542358</v>
      </c>
      <c r="K146" s="14">
        <v>-2736802</v>
      </c>
      <c r="N146" s="12"/>
    </row>
    <row r="147" spans="1:14" hidden="1" outlineLevel="1">
      <c r="A147" t="s">
        <v>142</v>
      </c>
      <c r="B147" s="14">
        <v>-1691500</v>
      </c>
      <c r="C147" s="14">
        <v>42184791</v>
      </c>
      <c r="D147" s="14"/>
      <c r="E147" s="14">
        <v>53268362</v>
      </c>
      <c r="F147" s="14">
        <v>0</v>
      </c>
      <c r="G147" s="14">
        <v>95453153</v>
      </c>
      <c r="H147" s="14">
        <v>0</v>
      </c>
      <c r="I147" s="14">
        <v>93761653</v>
      </c>
      <c r="J147" s="14">
        <v>90160851</v>
      </c>
      <c r="K147" s="14">
        <v>3600802</v>
      </c>
      <c r="N147" s="12"/>
    </row>
    <row r="148" spans="1:14" hidden="1" outlineLevel="1">
      <c r="A148" t="s">
        <v>143</v>
      </c>
      <c r="B148" s="14">
        <v>0</v>
      </c>
      <c r="C148" s="14">
        <v>0</v>
      </c>
      <c r="D148" s="14"/>
      <c r="E148" s="14">
        <v>40910092</v>
      </c>
      <c r="F148" s="14">
        <v>0</v>
      </c>
      <c r="G148" s="14">
        <v>40910092</v>
      </c>
      <c r="H148" s="14">
        <v>0</v>
      </c>
      <c r="I148" s="14">
        <v>40910092</v>
      </c>
      <c r="J148" s="14">
        <v>41568117</v>
      </c>
      <c r="K148" s="14">
        <v>-658025</v>
      </c>
      <c r="N148" s="12"/>
    </row>
    <row r="149" spans="1:14" hidden="1" outlineLevel="1">
      <c r="A149" t="s">
        <v>144</v>
      </c>
      <c r="B149" s="14">
        <v>0</v>
      </c>
      <c r="C149" s="14">
        <v>0</v>
      </c>
      <c r="D149" s="14">
        <v>110700000</v>
      </c>
      <c r="E149" s="14">
        <v>0</v>
      </c>
      <c r="F149" s="14">
        <v>0</v>
      </c>
      <c r="G149" s="14">
        <v>110700000</v>
      </c>
      <c r="H149" s="14">
        <v>0</v>
      </c>
      <c r="I149" s="14">
        <v>110700000</v>
      </c>
      <c r="J149" s="14">
        <v>110700000</v>
      </c>
      <c r="K149" s="14">
        <v>0</v>
      </c>
      <c r="N149" s="12"/>
    </row>
    <row r="150" spans="1:14" hidden="1" outlineLevel="1">
      <c r="A150" t="s">
        <v>145</v>
      </c>
      <c r="B150" s="14">
        <v>0</v>
      </c>
      <c r="C150" s="14">
        <v>10200000</v>
      </c>
      <c r="D150" s="14"/>
      <c r="E150" s="14">
        <v>0</v>
      </c>
      <c r="F150" s="14">
        <v>0</v>
      </c>
      <c r="G150" s="14">
        <v>10200000</v>
      </c>
      <c r="H150" s="14">
        <v>0</v>
      </c>
      <c r="I150" s="14">
        <v>10200000</v>
      </c>
      <c r="J150" s="14">
        <v>10200000</v>
      </c>
      <c r="K150" s="14">
        <v>0</v>
      </c>
      <c r="N150" s="12"/>
    </row>
    <row r="151" spans="1:14" hidden="1" outlineLevel="1">
      <c r="A151" t="s">
        <v>146</v>
      </c>
      <c r="B151" s="14">
        <v>0</v>
      </c>
      <c r="C151" s="14">
        <v>0</v>
      </c>
      <c r="D151" s="14"/>
      <c r="E151" s="14">
        <v>42120</v>
      </c>
      <c r="F151" s="14">
        <v>0</v>
      </c>
      <c r="G151" s="14">
        <v>42120</v>
      </c>
      <c r="H151" s="14">
        <v>0</v>
      </c>
      <c r="I151" s="14">
        <v>42120</v>
      </c>
      <c r="J151" s="14">
        <v>260000</v>
      </c>
      <c r="K151" s="14">
        <v>-217880</v>
      </c>
      <c r="N151" s="12"/>
    </row>
    <row r="152" spans="1:14" hidden="1" outlineLevel="1">
      <c r="A152" t="s">
        <v>147</v>
      </c>
      <c r="B152" s="14">
        <v>0</v>
      </c>
      <c r="C152" s="14">
        <v>0</v>
      </c>
      <c r="D152" s="14"/>
      <c r="E152" s="14">
        <v>2093208</v>
      </c>
      <c r="F152" s="14">
        <v>0</v>
      </c>
      <c r="G152" s="14">
        <v>2093208</v>
      </c>
      <c r="H152" s="14">
        <v>0</v>
      </c>
      <c r="I152" s="14">
        <v>2093208</v>
      </c>
      <c r="J152" s="14">
        <v>2064000</v>
      </c>
      <c r="K152" s="14">
        <v>29208</v>
      </c>
      <c r="N152" s="12"/>
    </row>
    <row r="153" spans="1:14" collapsed="1">
      <c r="A153" s="10" t="s">
        <v>148</v>
      </c>
      <c r="B153" s="11">
        <v>0</v>
      </c>
      <c r="C153" s="11">
        <v>0</v>
      </c>
      <c r="D153" s="11"/>
      <c r="E153" s="11">
        <v>0</v>
      </c>
      <c r="F153" s="11">
        <v>0</v>
      </c>
      <c r="G153" s="11">
        <v>0</v>
      </c>
      <c r="H153" s="11">
        <v>-414028070</v>
      </c>
      <c r="I153" s="11">
        <v>-414028070</v>
      </c>
      <c r="J153" s="11">
        <v>-267097702</v>
      </c>
      <c r="K153" s="11">
        <v>-146930368</v>
      </c>
      <c r="N153" s="12"/>
    </row>
    <row r="154" spans="1:14" hidden="1" outlineLevel="1">
      <c r="A154" t="s">
        <v>149</v>
      </c>
      <c r="B154" s="14">
        <v>0</v>
      </c>
      <c r="C154" s="14">
        <v>0</v>
      </c>
      <c r="D154" s="14"/>
      <c r="E154" s="14">
        <v>0</v>
      </c>
      <c r="F154" s="14">
        <v>0</v>
      </c>
      <c r="G154" s="14">
        <v>0</v>
      </c>
      <c r="H154" s="14">
        <v>-12796564</v>
      </c>
      <c r="I154" s="14">
        <v>-12796564</v>
      </c>
      <c r="J154" s="14">
        <v>-4500000</v>
      </c>
      <c r="K154" s="14">
        <v>-8296564</v>
      </c>
      <c r="N154" s="12"/>
    </row>
    <row r="155" spans="1:14" hidden="1" outlineLevel="1">
      <c r="A155" t="s">
        <v>150</v>
      </c>
      <c r="B155" s="14">
        <v>0</v>
      </c>
      <c r="C155" s="14">
        <v>0</v>
      </c>
      <c r="D155" s="14"/>
      <c r="E155" s="14">
        <v>0</v>
      </c>
      <c r="F155" s="14">
        <v>0</v>
      </c>
      <c r="G155" s="14">
        <v>0</v>
      </c>
      <c r="H155" s="14">
        <v>-19264830</v>
      </c>
      <c r="I155" s="14">
        <v>-19264830</v>
      </c>
      <c r="J155" s="14">
        <v>-21500002</v>
      </c>
      <c r="K155" s="14">
        <v>2235172</v>
      </c>
      <c r="N155" s="12"/>
    </row>
    <row r="156" spans="1:14" hidden="1" outlineLevel="1">
      <c r="A156" t="s">
        <v>151</v>
      </c>
      <c r="B156" s="14">
        <v>0</v>
      </c>
      <c r="C156" s="14">
        <v>0</v>
      </c>
      <c r="D156" s="14"/>
      <c r="E156" s="14">
        <v>0</v>
      </c>
      <c r="F156" s="14">
        <v>0</v>
      </c>
      <c r="G156" s="14">
        <v>0</v>
      </c>
      <c r="H156" s="14">
        <v>-444503116</v>
      </c>
      <c r="I156" s="14">
        <v>-444503116</v>
      </c>
      <c r="J156" s="14">
        <v>-268697700</v>
      </c>
      <c r="K156" s="14">
        <v>-175805416</v>
      </c>
      <c r="N156" s="12"/>
    </row>
    <row r="157" spans="1:14" hidden="1" outlineLevel="1">
      <c r="A157" t="s">
        <v>152</v>
      </c>
      <c r="B157" s="14">
        <v>0</v>
      </c>
      <c r="C157" s="14">
        <v>0</v>
      </c>
      <c r="D157" s="14"/>
      <c r="E157" s="14">
        <v>0</v>
      </c>
      <c r="F157" s="14">
        <v>0</v>
      </c>
      <c r="G157" s="14">
        <v>0</v>
      </c>
      <c r="H157" s="14">
        <v>62536440</v>
      </c>
      <c r="I157" s="14">
        <v>62536440</v>
      </c>
      <c r="J157" s="14">
        <v>27600000</v>
      </c>
      <c r="K157" s="14">
        <v>34936440</v>
      </c>
      <c r="N157" s="12"/>
    </row>
    <row r="158" spans="1:14" collapsed="1">
      <c r="A158" s="10" t="s">
        <v>153</v>
      </c>
      <c r="B158" s="11">
        <v>-1231459882</v>
      </c>
      <c r="C158" s="11">
        <v>45619620</v>
      </c>
      <c r="D158" s="11"/>
      <c r="E158" s="11">
        <v>357426812</v>
      </c>
      <c r="F158" s="11">
        <v>219703772</v>
      </c>
      <c r="G158" s="11">
        <v>622750204</v>
      </c>
      <c r="H158" s="11">
        <v>1358842562</v>
      </c>
      <c r="I158" s="11">
        <v>750132884</v>
      </c>
      <c r="J158" s="11">
        <v>249474322</v>
      </c>
      <c r="K158" s="11">
        <v>500658562</v>
      </c>
      <c r="N158" s="12"/>
    </row>
    <row r="159" spans="1:14" hidden="1" outlineLevel="1">
      <c r="A159" t="s">
        <v>154</v>
      </c>
      <c r="B159" s="14">
        <v>-36207072</v>
      </c>
      <c r="C159" s="14">
        <v>0</v>
      </c>
      <c r="D159" s="14"/>
      <c r="E159" s="14">
        <v>0</v>
      </c>
      <c r="F159" s="14">
        <v>11915808</v>
      </c>
      <c r="G159" s="14">
        <v>11915808</v>
      </c>
      <c r="H159" s="14">
        <v>0</v>
      </c>
      <c r="I159" s="14">
        <v>-24291264</v>
      </c>
      <c r="J159" s="14">
        <v>-24291270</v>
      </c>
      <c r="K159" s="14">
        <v>6</v>
      </c>
      <c r="N159" s="12"/>
    </row>
    <row r="160" spans="1:14" hidden="1" outlineLevel="1">
      <c r="A160" t="s">
        <v>155</v>
      </c>
      <c r="B160" s="14">
        <v>-20982664</v>
      </c>
      <c r="C160" s="14">
        <v>45619620</v>
      </c>
      <c r="D160" s="14"/>
      <c r="E160" s="14">
        <v>10333702</v>
      </c>
      <c r="F160" s="14">
        <v>0</v>
      </c>
      <c r="G160" s="14">
        <v>55953322</v>
      </c>
      <c r="H160" s="14">
        <v>0</v>
      </c>
      <c r="I160" s="14">
        <v>34970658</v>
      </c>
      <c r="J160" s="14">
        <v>36691936</v>
      </c>
      <c r="K160" s="14">
        <v>-1721278</v>
      </c>
      <c r="N160" s="12"/>
    </row>
    <row r="161" spans="1:14" hidden="1" outlineLevel="1">
      <c r="A161" t="s">
        <v>156</v>
      </c>
      <c r="B161" s="14">
        <v>-11475972</v>
      </c>
      <c r="C161" s="14">
        <v>0</v>
      </c>
      <c r="D161" s="14"/>
      <c r="E161" s="14">
        <v>4668415</v>
      </c>
      <c r="F161" s="14">
        <v>812676</v>
      </c>
      <c r="G161" s="14">
        <v>5481091</v>
      </c>
      <c r="H161" s="14">
        <v>0</v>
      </c>
      <c r="I161" s="14">
        <v>-5994881</v>
      </c>
      <c r="J161" s="14">
        <v>-8280646</v>
      </c>
      <c r="K161" s="14">
        <v>2285765</v>
      </c>
      <c r="N161" s="12"/>
    </row>
    <row r="162" spans="1:14" hidden="1" outlineLevel="1">
      <c r="A162" t="s">
        <v>157</v>
      </c>
      <c r="B162" s="14">
        <v>-12682974</v>
      </c>
      <c r="C162" s="14">
        <v>0</v>
      </c>
      <c r="D162" s="14"/>
      <c r="E162" s="14">
        <v>4292881</v>
      </c>
      <c r="F162" s="14">
        <v>1532472</v>
      </c>
      <c r="G162" s="14">
        <v>5825353</v>
      </c>
      <c r="H162" s="14">
        <v>0</v>
      </c>
      <c r="I162" s="14">
        <v>-6857621</v>
      </c>
      <c r="J162" s="14">
        <v>-9120042</v>
      </c>
      <c r="K162" s="14">
        <v>2262421</v>
      </c>
      <c r="N162" s="12"/>
    </row>
    <row r="163" spans="1:14" hidden="1" outlineLevel="1">
      <c r="A163" t="s">
        <v>158</v>
      </c>
      <c r="B163" s="14">
        <v>-18613722</v>
      </c>
      <c r="C163" s="14">
        <v>0</v>
      </c>
      <c r="D163" s="14"/>
      <c r="E163" s="14">
        <v>17779126</v>
      </c>
      <c r="F163" s="14">
        <v>2211780</v>
      </c>
      <c r="G163" s="14">
        <v>19990906</v>
      </c>
      <c r="H163" s="14">
        <v>0</v>
      </c>
      <c r="I163" s="14">
        <v>1377184</v>
      </c>
      <c r="J163" s="14">
        <v>-14140446</v>
      </c>
      <c r="K163" s="14">
        <v>15517630</v>
      </c>
      <c r="N163" s="12"/>
    </row>
    <row r="164" spans="1:14" hidden="1" outlineLevel="1">
      <c r="A164" t="s">
        <v>159</v>
      </c>
      <c r="B164" s="14">
        <v>-23960004</v>
      </c>
      <c r="C164" s="14">
        <v>0</v>
      </c>
      <c r="D164" s="14"/>
      <c r="E164" s="14">
        <v>6006793</v>
      </c>
      <c r="F164" s="14">
        <v>3141558</v>
      </c>
      <c r="G164" s="14">
        <v>9148351</v>
      </c>
      <c r="H164" s="14">
        <v>0</v>
      </c>
      <c r="I164" s="14">
        <v>-14811653</v>
      </c>
      <c r="J164" s="14">
        <v>-17639050</v>
      </c>
      <c r="K164" s="14">
        <v>2827397</v>
      </c>
      <c r="N164" s="12"/>
    </row>
    <row r="165" spans="1:14" hidden="1" outlineLevel="1">
      <c r="A165" t="s">
        <v>160</v>
      </c>
      <c r="B165" s="14">
        <v>-32149824</v>
      </c>
      <c r="C165" s="14">
        <v>0</v>
      </c>
      <c r="D165" s="14"/>
      <c r="E165" s="14">
        <v>11782092</v>
      </c>
      <c r="F165" s="14">
        <v>11346072</v>
      </c>
      <c r="G165" s="14">
        <v>23128164</v>
      </c>
      <c r="H165" s="14">
        <v>0</v>
      </c>
      <c r="I165" s="14">
        <v>-9021660</v>
      </c>
      <c r="J165" s="14">
        <v>-16820738</v>
      </c>
      <c r="K165" s="14">
        <v>7799078</v>
      </c>
      <c r="N165" s="12"/>
    </row>
    <row r="166" spans="1:14" hidden="1" outlineLevel="1">
      <c r="A166" t="s">
        <v>161</v>
      </c>
      <c r="B166" s="14">
        <v>-517542</v>
      </c>
      <c r="C166" s="14">
        <v>0</v>
      </c>
      <c r="D166" s="14"/>
      <c r="E166" s="14">
        <v>314474</v>
      </c>
      <c r="F166" s="14">
        <v>56262</v>
      </c>
      <c r="G166" s="14">
        <v>370736</v>
      </c>
      <c r="H166" s="14">
        <v>0</v>
      </c>
      <c r="I166" s="14">
        <v>-146806</v>
      </c>
      <c r="J166" s="14">
        <v>-286542</v>
      </c>
      <c r="K166" s="14">
        <v>139736</v>
      </c>
      <c r="N166" s="12"/>
    </row>
    <row r="167" spans="1:14" hidden="1" outlineLevel="1">
      <c r="A167" t="s">
        <v>162</v>
      </c>
      <c r="B167" s="14">
        <v>-128719962</v>
      </c>
      <c r="C167" s="14">
        <v>0</v>
      </c>
      <c r="D167" s="14"/>
      <c r="E167" s="14">
        <v>32112835</v>
      </c>
      <c r="F167" s="14">
        <v>13332972</v>
      </c>
      <c r="G167" s="14">
        <v>45445807</v>
      </c>
      <c r="H167" s="14">
        <v>0</v>
      </c>
      <c r="I167" s="14">
        <v>-83274155</v>
      </c>
      <c r="J167" s="14">
        <v>-78734120</v>
      </c>
      <c r="K167" s="14">
        <v>-4540035</v>
      </c>
      <c r="N167" s="12"/>
    </row>
    <row r="168" spans="1:14" hidden="1" outlineLevel="1">
      <c r="A168" t="s">
        <v>163</v>
      </c>
      <c r="B168" s="14">
        <v>-137937624</v>
      </c>
      <c r="C168" s="14">
        <v>0</v>
      </c>
      <c r="D168" s="14"/>
      <c r="E168" s="14">
        <v>38607376</v>
      </c>
      <c r="F168" s="14">
        <v>16910574</v>
      </c>
      <c r="G168" s="14">
        <v>55517950</v>
      </c>
      <c r="H168" s="14">
        <v>0</v>
      </c>
      <c r="I168" s="14">
        <v>-82419674</v>
      </c>
      <c r="J168" s="14">
        <v>-94445134</v>
      </c>
      <c r="K168" s="14">
        <v>12025460</v>
      </c>
      <c r="N168" s="12"/>
    </row>
    <row r="169" spans="1:14" hidden="1" outlineLevel="1">
      <c r="A169" t="s">
        <v>164</v>
      </c>
      <c r="B169" s="14">
        <v>-76209390</v>
      </c>
      <c r="C169" s="14">
        <v>0</v>
      </c>
      <c r="D169" s="14"/>
      <c r="E169" s="14">
        <v>14008364</v>
      </c>
      <c r="F169" s="14">
        <v>13545516</v>
      </c>
      <c r="G169" s="14">
        <v>27553880</v>
      </c>
      <c r="H169" s="14">
        <v>0</v>
      </c>
      <c r="I169" s="14">
        <v>-48655510</v>
      </c>
      <c r="J169" s="14">
        <v>-52587552</v>
      </c>
      <c r="K169" s="14">
        <v>3932042</v>
      </c>
      <c r="N169" s="12"/>
    </row>
    <row r="170" spans="1:14" hidden="1" outlineLevel="1">
      <c r="A170" t="s">
        <v>165</v>
      </c>
      <c r="B170" s="14">
        <v>-27910566</v>
      </c>
      <c r="C170" s="14">
        <v>0</v>
      </c>
      <c r="D170" s="14"/>
      <c r="E170" s="14">
        <v>6757914</v>
      </c>
      <c r="F170" s="14">
        <v>5930568</v>
      </c>
      <c r="G170" s="14">
        <v>12688482</v>
      </c>
      <c r="H170" s="14">
        <v>0</v>
      </c>
      <c r="I170" s="14">
        <v>-15222084</v>
      </c>
      <c r="J170" s="14">
        <v>-18271376</v>
      </c>
      <c r="K170" s="14">
        <v>3049292</v>
      </c>
      <c r="N170" s="12"/>
    </row>
    <row r="171" spans="1:14" hidden="1" outlineLevel="1">
      <c r="A171" t="s">
        <v>166</v>
      </c>
      <c r="B171" s="14">
        <v>0</v>
      </c>
      <c r="C171" s="14">
        <v>0</v>
      </c>
      <c r="D171" s="14"/>
      <c r="E171" s="14">
        <v>0</v>
      </c>
      <c r="F171" s="14">
        <v>6147138</v>
      </c>
      <c r="G171" s="14">
        <v>6147138</v>
      </c>
      <c r="H171" s="14">
        <v>0</v>
      </c>
      <c r="I171" s="14">
        <v>6147138</v>
      </c>
      <c r="J171" s="14">
        <v>0</v>
      </c>
      <c r="K171" s="14">
        <v>6147138</v>
      </c>
      <c r="N171" s="12"/>
    </row>
    <row r="172" spans="1:14" hidden="1" outlineLevel="1">
      <c r="A172" t="s">
        <v>167</v>
      </c>
      <c r="B172" s="14">
        <v>-20124564</v>
      </c>
      <c r="C172" s="14">
        <v>0</v>
      </c>
      <c r="D172" s="14"/>
      <c r="E172" s="14">
        <v>3406773</v>
      </c>
      <c r="F172" s="14">
        <v>1475796</v>
      </c>
      <c r="G172" s="14">
        <v>4882569</v>
      </c>
      <c r="H172" s="14">
        <v>0</v>
      </c>
      <c r="I172" s="14">
        <v>-15241995</v>
      </c>
      <c r="J172" s="14">
        <v>-17228392</v>
      </c>
      <c r="K172" s="14">
        <v>1986397</v>
      </c>
      <c r="N172" s="12"/>
    </row>
    <row r="173" spans="1:14" hidden="1" outlineLevel="1">
      <c r="A173" t="s">
        <v>168</v>
      </c>
      <c r="B173" s="14">
        <v>-222805710</v>
      </c>
      <c r="C173" s="14">
        <v>0</v>
      </c>
      <c r="D173" s="14"/>
      <c r="E173" s="14">
        <v>34248962</v>
      </c>
      <c r="F173" s="14">
        <v>51180816</v>
      </c>
      <c r="G173" s="14">
        <v>85429778</v>
      </c>
      <c r="H173" s="14">
        <v>0</v>
      </c>
      <c r="I173" s="14">
        <v>-137375932</v>
      </c>
      <c r="J173" s="14">
        <v>-150377164</v>
      </c>
      <c r="K173" s="14">
        <v>13001232</v>
      </c>
      <c r="N173" s="12"/>
    </row>
    <row r="174" spans="1:14" hidden="1" outlineLevel="1">
      <c r="A174" t="s">
        <v>169</v>
      </c>
      <c r="B174" s="14">
        <v>-9756954</v>
      </c>
      <c r="C174" s="14">
        <v>0</v>
      </c>
      <c r="D174" s="14"/>
      <c r="E174" s="14">
        <v>0</v>
      </c>
      <c r="F174" s="14">
        <v>1806972</v>
      </c>
      <c r="G174" s="14">
        <v>1806972</v>
      </c>
      <c r="H174" s="14">
        <v>0</v>
      </c>
      <c r="I174" s="14">
        <v>-7949982</v>
      </c>
      <c r="J174" s="14">
        <v>-7949988</v>
      </c>
      <c r="K174" s="14">
        <v>6</v>
      </c>
      <c r="N174" s="12"/>
    </row>
    <row r="175" spans="1:14" hidden="1" outlineLevel="1">
      <c r="A175" t="s">
        <v>170</v>
      </c>
      <c r="B175" s="14">
        <v>-21262236</v>
      </c>
      <c r="C175" s="14">
        <v>0</v>
      </c>
      <c r="D175" s="14"/>
      <c r="E175" s="14">
        <v>0</v>
      </c>
      <c r="F175" s="14">
        <v>7421826</v>
      </c>
      <c r="G175" s="14">
        <v>7421826</v>
      </c>
      <c r="H175" s="14">
        <v>0</v>
      </c>
      <c r="I175" s="14">
        <v>-13840410</v>
      </c>
      <c r="J175" s="14">
        <v>-13840410</v>
      </c>
      <c r="K175" s="14">
        <v>0</v>
      </c>
      <c r="N175" s="12"/>
    </row>
    <row r="176" spans="1:14" hidden="1" outlineLevel="1">
      <c r="A176" t="s">
        <v>171</v>
      </c>
      <c r="B176" s="14">
        <v>0</v>
      </c>
      <c r="C176" s="14">
        <v>0</v>
      </c>
      <c r="D176" s="14"/>
      <c r="E176" s="14">
        <v>9142204</v>
      </c>
      <c r="F176" s="14">
        <v>0</v>
      </c>
      <c r="G176" s="14">
        <v>9142204</v>
      </c>
      <c r="H176" s="14">
        <v>0</v>
      </c>
      <c r="I176" s="14">
        <v>9142204</v>
      </c>
      <c r="J176" s="14">
        <v>250000</v>
      </c>
      <c r="K176" s="14">
        <v>8892204</v>
      </c>
      <c r="N176" s="12"/>
    </row>
    <row r="177" spans="1:14" hidden="1" outlineLevel="1">
      <c r="A177" t="s">
        <v>172</v>
      </c>
      <c r="B177" s="14">
        <v>-8659824</v>
      </c>
      <c r="C177" s="14">
        <v>0</v>
      </c>
      <c r="D177" s="14"/>
      <c r="E177" s="14">
        <v>10614233</v>
      </c>
      <c r="F177" s="14">
        <v>1289910</v>
      </c>
      <c r="G177" s="14">
        <v>11904143</v>
      </c>
      <c r="H177" s="14">
        <v>0</v>
      </c>
      <c r="I177" s="14">
        <v>3244319</v>
      </c>
      <c r="J177" s="14">
        <v>-4493392</v>
      </c>
      <c r="K177" s="14">
        <v>7737711</v>
      </c>
      <c r="N177" s="12"/>
    </row>
    <row r="178" spans="1:14" hidden="1" outlineLevel="1">
      <c r="A178" t="s">
        <v>173</v>
      </c>
      <c r="B178" s="14">
        <v>-955032</v>
      </c>
      <c r="C178" s="14">
        <v>0</v>
      </c>
      <c r="D178" s="14"/>
      <c r="E178" s="14">
        <v>0</v>
      </c>
      <c r="F178" s="14">
        <v>0</v>
      </c>
      <c r="G178" s="14">
        <v>0</v>
      </c>
      <c r="H178" s="14">
        <v>0</v>
      </c>
      <c r="I178" s="14">
        <v>-955032</v>
      </c>
      <c r="J178" s="14">
        <v>-955032</v>
      </c>
      <c r="K178" s="14">
        <v>0</v>
      </c>
      <c r="N178" s="12"/>
    </row>
    <row r="179" spans="1:14" hidden="1" outlineLevel="1">
      <c r="A179" t="s">
        <v>174</v>
      </c>
      <c r="B179" s="14">
        <v>-7232550</v>
      </c>
      <c r="C179" s="14">
        <v>0</v>
      </c>
      <c r="D179" s="14"/>
      <c r="E179" s="14">
        <v>579000</v>
      </c>
      <c r="F179" s="14">
        <v>2235726</v>
      </c>
      <c r="G179" s="14">
        <v>2814726</v>
      </c>
      <c r="H179" s="14">
        <v>0</v>
      </c>
      <c r="I179" s="14">
        <v>-4417824</v>
      </c>
      <c r="J179" s="14">
        <v>-5050506</v>
      </c>
      <c r="K179" s="14">
        <v>632682</v>
      </c>
      <c r="N179" s="12"/>
    </row>
    <row r="180" spans="1:14" hidden="1" outlineLevel="1">
      <c r="A180" t="s">
        <v>175</v>
      </c>
      <c r="B180" s="14">
        <v>-22731522</v>
      </c>
      <c r="C180" s="14">
        <v>0</v>
      </c>
      <c r="D180" s="14"/>
      <c r="E180" s="14">
        <v>6397254</v>
      </c>
      <c r="F180" s="14">
        <v>1922394</v>
      </c>
      <c r="G180" s="14">
        <v>8319648</v>
      </c>
      <c r="H180" s="14">
        <v>0</v>
      </c>
      <c r="I180" s="14">
        <v>-14411874</v>
      </c>
      <c r="J180" s="14">
        <v>-16442212</v>
      </c>
      <c r="K180" s="14">
        <v>2030338</v>
      </c>
      <c r="N180" s="12"/>
    </row>
    <row r="181" spans="1:14" hidden="1" outlineLevel="1">
      <c r="A181" t="s">
        <v>176</v>
      </c>
      <c r="B181" s="14">
        <v>0</v>
      </c>
      <c r="C181" s="14">
        <v>0</v>
      </c>
      <c r="D181" s="14"/>
      <c r="E181" s="14">
        <v>91043</v>
      </c>
      <c r="F181" s="14">
        <v>0</v>
      </c>
      <c r="G181" s="14">
        <v>91043</v>
      </c>
      <c r="H181" s="14">
        <v>0</v>
      </c>
      <c r="I181" s="14">
        <v>91043</v>
      </c>
      <c r="J181" s="14">
        <v>15000</v>
      </c>
      <c r="K181" s="14">
        <v>76043</v>
      </c>
      <c r="N181" s="12"/>
    </row>
    <row r="182" spans="1:14" hidden="1" outlineLevel="1">
      <c r="A182" t="s">
        <v>177</v>
      </c>
      <c r="B182" s="14">
        <v>-11062818</v>
      </c>
      <c r="C182" s="14">
        <v>0</v>
      </c>
      <c r="D182" s="14"/>
      <c r="E182" s="14">
        <v>5364103</v>
      </c>
      <c r="F182" s="14">
        <v>2160966</v>
      </c>
      <c r="G182" s="14">
        <v>7525069</v>
      </c>
      <c r="H182" s="14">
        <v>0</v>
      </c>
      <c r="I182" s="14">
        <v>-3537749</v>
      </c>
      <c r="J182" s="14">
        <v>-5677804</v>
      </c>
      <c r="K182" s="14">
        <v>2140055</v>
      </c>
      <c r="N182" s="12"/>
    </row>
    <row r="183" spans="1:14" hidden="1" outlineLevel="1">
      <c r="A183" t="s">
        <v>178</v>
      </c>
      <c r="B183" s="14">
        <v>-10314738</v>
      </c>
      <c r="C183" s="14">
        <v>0</v>
      </c>
      <c r="D183" s="14"/>
      <c r="E183" s="14">
        <v>0</v>
      </c>
      <c r="F183" s="14">
        <v>2491632</v>
      </c>
      <c r="G183" s="14">
        <v>2491632</v>
      </c>
      <c r="H183" s="14">
        <v>0</v>
      </c>
      <c r="I183" s="14">
        <v>-7823106</v>
      </c>
      <c r="J183" s="14">
        <v>-8722524</v>
      </c>
      <c r="K183" s="14">
        <v>899418</v>
      </c>
      <c r="N183" s="12"/>
    </row>
    <row r="184" spans="1:14" hidden="1" outlineLevel="1">
      <c r="A184" t="s">
        <v>179</v>
      </c>
      <c r="B184" s="14">
        <v>0</v>
      </c>
      <c r="C184" s="14">
        <v>0</v>
      </c>
      <c r="D184" s="14"/>
      <c r="E184" s="14">
        <v>29637</v>
      </c>
      <c r="F184" s="14">
        <v>1419822</v>
      </c>
      <c r="G184" s="14">
        <v>1449459</v>
      </c>
      <c r="H184" s="14">
        <v>0</v>
      </c>
      <c r="I184" s="14">
        <v>1449459</v>
      </c>
      <c r="J184" s="14">
        <v>1419816</v>
      </c>
      <c r="K184" s="14">
        <v>29643</v>
      </c>
      <c r="N184" s="12"/>
    </row>
    <row r="185" spans="1:14" hidden="1" outlineLevel="1">
      <c r="A185" t="s">
        <v>180</v>
      </c>
      <c r="B185" s="14">
        <v>-164808066</v>
      </c>
      <c r="C185" s="14">
        <v>0</v>
      </c>
      <c r="D185" s="14"/>
      <c r="E185" s="14">
        <v>58185135</v>
      </c>
      <c r="F185" s="14">
        <v>31942490</v>
      </c>
      <c r="G185" s="14">
        <v>90127625</v>
      </c>
      <c r="H185" s="14">
        <v>0</v>
      </c>
      <c r="I185" s="14">
        <v>-74680441</v>
      </c>
      <c r="J185" s="14">
        <v>-104898782</v>
      </c>
      <c r="K185" s="14">
        <v>30218341</v>
      </c>
      <c r="N185" s="12"/>
    </row>
    <row r="186" spans="1:14" hidden="1" outlineLevel="1">
      <c r="A186" t="s">
        <v>181</v>
      </c>
      <c r="B186" s="14">
        <v>-23034636</v>
      </c>
      <c r="C186" s="14">
        <v>0</v>
      </c>
      <c r="D186" s="14"/>
      <c r="E186" s="14">
        <v>236730</v>
      </c>
      <c r="F186" s="14">
        <v>5945028</v>
      </c>
      <c r="G186" s="14">
        <v>6181758</v>
      </c>
      <c r="H186" s="14">
        <v>0</v>
      </c>
      <c r="I186" s="14">
        <v>-16852878</v>
      </c>
      <c r="J186" s="14">
        <v>-17103006</v>
      </c>
      <c r="K186" s="14">
        <v>250128</v>
      </c>
      <c r="N186" s="12"/>
    </row>
    <row r="187" spans="1:14" hidden="1" outlineLevel="1">
      <c r="A187" t="s">
        <v>182</v>
      </c>
      <c r="B187" s="14">
        <v>-2463930</v>
      </c>
      <c r="C187" s="14">
        <v>0</v>
      </c>
      <c r="D187" s="14"/>
      <c r="E187" s="14">
        <v>1087750</v>
      </c>
      <c r="F187" s="14">
        <v>301650</v>
      </c>
      <c r="G187" s="14">
        <v>1389400</v>
      </c>
      <c r="H187" s="14">
        <v>0</v>
      </c>
      <c r="I187" s="14">
        <v>-1074530</v>
      </c>
      <c r="J187" s="14">
        <v>-1222744</v>
      </c>
      <c r="K187" s="14">
        <v>148214</v>
      </c>
      <c r="N187" s="12"/>
    </row>
    <row r="188" spans="1:14" hidden="1" outlineLevel="1">
      <c r="A188" t="s">
        <v>183</v>
      </c>
      <c r="B188" s="14">
        <v>-76217946</v>
      </c>
      <c r="C188" s="14">
        <v>0</v>
      </c>
      <c r="D188" s="14"/>
      <c r="E188" s="14">
        <v>26062501</v>
      </c>
      <c r="F188" s="14">
        <v>10414080</v>
      </c>
      <c r="G188" s="14">
        <v>36476581</v>
      </c>
      <c r="H188" s="14">
        <v>0</v>
      </c>
      <c r="I188" s="14">
        <v>-39741365</v>
      </c>
      <c r="J188" s="14">
        <v>-50501424</v>
      </c>
      <c r="K188" s="14">
        <v>10760059</v>
      </c>
      <c r="N188" s="12"/>
    </row>
    <row r="189" spans="1:14" hidden="1" outlineLevel="1">
      <c r="A189" t="s">
        <v>184</v>
      </c>
      <c r="B189" s="14">
        <v>-18385848</v>
      </c>
      <c r="C189" s="14">
        <v>0</v>
      </c>
      <c r="D189" s="14"/>
      <c r="E189" s="14">
        <v>1749860</v>
      </c>
      <c r="F189" s="14">
        <v>4866000</v>
      </c>
      <c r="G189" s="14">
        <v>6615860</v>
      </c>
      <c r="H189" s="14">
        <v>0</v>
      </c>
      <c r="I189" s="14">
        <v>-11769988</v>
      </c>
      <c r="J189" s="14">
        <v>-11711362</v>
      </c>
      <c r="K189" s="14">
        <v>-58626</v>
      </c>
      <c r="N189" s="12"/>
    </row>
    <row r="190" spans="1:14" hidden="1" outlineLevel="1">
      <c r="A190" t="s">
        <v>185</v>
      </c>
      <c r="B190" s="14">
        <v>-6214554</v>
      </c>
      <c r="C190" s="14">
        <v>0</v>
      </c>
      <c r="D190" s="14"/>
      <c r="E190" s="14">
        <v>0</v>
      </c>
      <c r="F190" s="14">
        <v>2155224</v>
      </c>
      <c r="G190" s="14">
        <v>2155224</v>
      </c>
      <c r="H190" s="14">
        <v>0</v>
      </c>
      <c r="I190" s="14">
        <v>-4059330</v>
      </c>
      <c r="J190" s="14">
        <v>-4237950</v>
      </c>
      <c r="K190" s="14">
        <v>178620</v>
      </c>
      <c r="N190" s="12"/>
    </row>
    <row r="191" spans="1:14" hidden="1" outlineLevel="1">
      <c r="A191" t="s">
        <v>186</v>
      </c>
      <c r="B191" s="14">
        <v>-5013234</v>
      </c>
      <c r="C191" s="14">
        <v>0</v>
      </c>
      <c r="D191" s="14"/>
      <c r="E191" s="14">
        <v>0</v>
      </c>
      <c r="F191" s="14">
        <v>3054978</v>
      </c>
      <c r="G191" s="14">
        <v>3054978</v>
      </c>
      <c r="H191" s="14">
        <v>0</v>
      </c>
      <c r="I191" s="14">
        <v>-1958256</v>
      </c>
      <c r="J191" s="14">
        <v>-2848212</v>
      </c>
      <c r="K191" s="14">
        <v>889956</v>
      </c>
      <c r="N191" s="12"/>
    </row>
    <row r="192" spans="1:14" hidden="1" outlineLevel="1">
      <c r="A192" t="s">
        <v>187</v>
      </c>
      <c r="B192" s="14">
        <v>-23961984</v>
      </c>
      <c r="C192" s="14">
        <v>0</v>
      </c>
      <c r="D192" s="14"/>
      <c r="E192" s="14">
        <v>18125921</v>
      </c>
      <c r="F192" s="14">
        <v>735066</v>
      </c>
      <c r="G192" s="14">
        <v>18860987</v>
      </c>
      <c r="H192" s="14">
        <v>0</v>
      </c>
      <c r="I192" s="14">
        <v>-5100997</v>
      </c>
      <c r="J192" s="14">
        <v>109901172</v>
      </c>
      <c r="K192" s="14">
        <v>-115002169</v>
      </c>
      <c r="N192" s="12"/>
    </row>
    <row r="193" spans="1:14" hidden="1" outlineLevel="1">
      <c r="A193" t="s">
        <v>188</v>
      </c>
      <c r="B193" s="14">
        <v>-13554156</v>
      </c>
      <c r="C193" s="14">
        <v>0</v>
      </c>
      <c r="D193" s="14"/>
      <c r="E193" s="14">
        <v>12303469</v>
      </c>
      <c r="F193" s="14">
        <v>0</v>
      </c>
      <c r="G193" s="14">
        <v>12303469</v>
      </c>
      <c r="H193" s="14">
        <v>0</v>
      </c>
      <c r="I193" s="14">
        <v>-1250687</v>
      </c>
      <c r="J193" s="14">
        <v>-660438</v>
      </c>
      <c r="K193" s="14">
        <v>-590249</v>
      </c>
      <c r="N193" s="12"/>
    </row>
    <row r="194" spans="1:14" hidden="1" outlineLevel="1">
      <c r="A194" t="s">
        <v>189</v>
      </c>
      <c r="B194" s="14">
        <v>-15099072</v>
      </c>
      <c r="C194" s="14">
        <v>0</v>
      </c>
      <c r="D194" s="14"/>
      <c r="E194" s="14">
        <v>13203892</v>
      </c>
      <c r="F194" s="14">
        <v>0</v>
      </c>
      <c r="G194" s="14">
        <v>13203892</v>
      </c>
      <c r="H194" s="14">
        <v>0</v>
      </c>
      <c r="I194" s="14">
        <v>-1895180</v>
      </c>
      <c r="J194" s="14">
        <v>-3440228</v>
      </c>
      <c r="K194" s="14">
        <v>1545048</v>
      </c>
      <c r="N194" s="12"/>
    </row>
    <row r="195" spans="1:14" hidden="1" outlineLevel="1">
      <c r="A195" t="s">
        <v>190</v>
      </c>
      <c r="B195" s="14">
        <v>-20433192</v>
      </c>
      <c r="C195" s="14">
        <v>0</v>
      </c>
      <c r="D195" s="14"/>
      <c r="E195" s="14">
        <v>9897953</v>
      </c>
      <c r="F195" s="14">
        <v>0</v>
      </c>
      <c r="G195" s="14">
        <v>9897953</v>
      </c>
      <c r="H195" s="14">
        <v>0</v>
      </c>
      <c r="I195" s="14">
        <v>-10535239</v>
      </c>
      <c r="J195" s="14">
        <v>-5482760</v>
      </c>
      <c r="K195" s="14">
        <v>-5052479</v>
      </c>
      <c r="N195" s="12"/>
    </row>
    <row r="196" spans="1:14" hidden="1" outlineLevel="1">
      <c r="A196" t="s">
        <v>320</v>
      </c>
      <c r="B196" s="14">
        <v>0</v>
      </c>
      <c r="C196" s="14">
        <v>0</v>
      </c>
      <c r="D196" s="14"/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N196" s="12"/>
    </row>
    <row r="197" spans="1:14" hidden="1" outlineLevel="1">
      <c r="A197" t="s">
        <v>191</v>
      </c>
      <c r="B197" s="14">
        <v>0</v>
      </c>
      <c r="C197" s="14">
        <v>0</v>
      </c>
      <c r="D197" s="14"/>
      <c r="E197" s="14">
        <v>36420</v>
      </c>
      <c r="F197" s="14">
        <v>0</v>
      </c>
      <c r="G197" s="14">
        <v>0</v>
      </c>
      <c r="H197" s="14">
        <v>1358842562</v>
      </c>
      <c r="I197" s="14">
        <v>1358878982</v>
      </c>
      <c r="J197" s="14">
        <v>868657644</v>
      </c>
      <c r="K197" s="14">
        <v>490221338</v>
      </c>
      <c r="N197" s="12"/>
    </row>
    <row r="198" spans="1:14" collapsed="1">
      <c r="A198" s="10" t="s">
        <v>192</v>
      </c>
      <c r="B198" s="11">
        <v>-50673037</v>
      </c>
      <c r="C198" s="11">
        <v>38186814</v>
      </c>
      <c r="D198" s="11"/>
      <c r="E198" s="11">
        <v>19898409</v>
      </c>
      <c r="F198" s="11">
        <v>1549896</v>
      </c>
      <c r="G198" s="11">
        <v>59635119</v>
      </c>
      <c r="H198" s="11">
        <v>0</v>
      </c>
      <c r="I198" s="11">
        <v>8962082</v>
      </c>
      <c r="J198" s="11">
        <v>8489284</v>
      </c>
      <c r="K198" s="11">
        <v>472798</v>
      </c>
      <c r="N198" s="12"/>
    </row>
    <row r="199" spans="1:14" hidden="1" outlineLevel="1">
      <c r="A199" t="s">
        <v>193</v>
      </c>
      <c r="B199" s="14">
        <v>-47894698</v>
      </c>
      <c r="C199" s="14">
        <v>38186814</v>
      </c>
      <c r="D199" s="14"/>
      <c r="E199" s="14">
        <v>13816058</v>
      </c>
      <c r="F199" s="14">
        <v>0</v>
      </c>
      <c r="G199" s="14">
        <v>52002872</v>
      </c>
      <c r="H199" s="14">
        <v>0</v>
      </c>
      <c r="I199" s="14">
        <v>4108174</v>
      </c>
      <c r="J199" s="14">
        <v>2723888</v>
      </c>
      <c r="K199" s="14">
        <v>1384286</v>
      </c>
      <c r="N199" s="12"/>
    </row>
    <row r="200" spans="1:14" hidden="1" outlineLevel="1">
      <c r="A200" t="s">
        <v>194</v>
      </c>
      <c r="B200" s="14">
        <v>-1108637</v>
      </c>
      <c r="C200" s="14">
        <v>0</v>
      </c>
      <c r="D200" s="14"/>
      <c r="E200" s="14">
        <v>1348666</v>
      </c>
      <c r="F200" s="14">
        <v>1108548</v>
      </c>
      <c r="G200" s="14">
        <v>2457214</v>
      </c>
      <c r="H200" s="14">
        <v>0</v>
      </c>
      <c r="I200" s="14">
        <v>1348577</v>
      </c>
      <c r="J200" s="14">
        <v>1177500</v>
      </c>
      <c r="K200" s="14">
        <v>171077</v>
      </c>
      <c r="N200" s="12"/>
    </row>
    <row r="201" spans="1:14" hidden="1" outlineLevel="1">
      <c r="A201" t="s">
        <v>195</v>
      </c>
      <c r="B201" s="14">
        <v>-1669702</v>
      </c>
      <c r="C201" s="14">
        <v>0</v>
      </c>
      <c r="D201" s="14"/>
      <c r="E201" s="14">
        <v>4733685</v>
      </c>
      <c r="F201" s="14">
        <v>441348</v>
      </c>
      <c r="G201" s="14">
        <v>5175033</v>
      </c>
      <c r="H201" s="14">
        <v>0</v>
      </c>
      <c r="I201" s="14">
        <v>3505331</v>
      </c>
      <c r="J201" s="14">
        <v>4587896</v>
      </c>
      <c r="K201" s="14">
        <v>-1082565</v>
      </c>
      <c r="N201" s="12"/>
    </row>
    <row r="202" spans="1:14" collapsed="1">
      <c r="A202" s="10" t="s">
        <v>196</v>
      </c>
      <c r="B202" s="11">
        <v>0</v>
      </c>
      <c r="C202" s="11">
        <v>0</v>
      </c>
      <c r="D202" s="11"/>
      <c r="E202" s="11">
        <v>0</v>
      </c>
      <c r="F202" s="11">
        <v>0</v>
      </c>
      <c r="G202" s="11">
        <v>0</v>
      </c>
      <c r="H202" s="11">
        <v>4026</v>
      </c>
      <c r="I202" s="11">
        <v>4026</v>
      </c>
      <c r="J202" s="11">
        <v>0</v>
      </c>
      <c r="K202" s="11">
        <v>4026</v>
      </c>
      <c r="N202" s="12"/>
    </row>
    <row r="203" spans="1:14" hidden="1" outlineLevel="1">
      <c r="A203" t="s">
        <v>321</v>
      </c>
      <c r="B203" s="14">
        <v>0</v>
      </c>
      <c r="C203" s="14">
        <v>0</v>
      </c>
      <c r="D203" s="14"/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N203" s="12"/>
    </row>
    <row r="204" spans="1:14" hidden="1" outlineLevel="1">
      <c r="A204" t="s">
        <v>197</v>
      </c>
      <c r="B204" s="14">
        <v>0</v>
      </c>
      <c r="C204" s="14">
        <v>0</v>
      </c>
      <c r="D204" s="14"/>
      <c r="E204" s="14">
        <v>0</v>
      </c>
      <c r="F204" s="14">
        <v>0</v>
      </c>
      <c r="G204" s="14">
        <v>0</v>
      </c>
      <c r="H204" s="14">
        <v>4026</v>
      </c>
      <c r="I204" s="14">
        <v>4026</v>
      </c>
      <c r="J204" s="14">
        <v>0</v>
      </c>
      <c r="K204" s="14">
        <v>4026</v>
      </c>
      <c r="N204" s="12"/>
    </row>
    <row r="205" spans="1:14" collapsed="1">
      <c r="A205" s="10" t="s">
        <v>198</v>
      </c>
      <c r="B205" s="11">
        <v>0</v>
      </c>
      <c r="C205" s="11">
        <v>0</v>
      </c>
      <c r="D205" s="11"/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N205" s="12"/>
    </row>
    <row r="206" spans="1:14" hidden="1" outlineLevel="1">
      <c r="A206" t="s">
        <v>199</v>
      </c>
      <c r="B206" s="14">
        <v>0</v>
      </c>
      <c r="C206" s="14">
        <v>0</v>
      </c>
      <c r="D206" s="14"/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N206" s="12"/>
    </row>
    <row r="207" spans="1:14" hidden="1" outlineLevel="1">
      <c r="A207" t="s">
        <v>200</v>
      </c>
      <c r="B207" s="14">
        <v>0</v>
      </c>
      <c r="C207" s="14">
        <v>0</v>
      </c>
      <c r="D207" s="14"/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N207" s="12"/>
    </row>
    <row r="208" spans="1:14" collapsed="1">
      <c r="A208" s="10" t="s">
        <v>201</v>
      </c>
      <c r="B208" s="11">
        <v>2994492242</v>
      </c>
      <c r="C208" s="11"/>
      <c r="D208" s="11"/>
      <c r="E208" s="11">
        <v>-2994492242</v>
      </c>
      <c r="F208" s="11">
        <v>0</v>
      </c>
      <c r="G208" s="11">
        <v>-2994492242</v>
      </c>
      <c r="H208" s="11"/>
      <c r="I208" s="11">
        <v>0</v>
      </c>
      <c r="J208" s="11">
        <v>0</v>
      </c>
      <c r="K208" s="11"/>
    </row>
    <row r="209" spans="1:15" ht="6.75" customHeight="1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O209" s="12"/>
    </row>
    <row r="210" spans="1:15">
      <c r="B210" s="20"/>
      <c r="C210" s="20"/>
      <c r="D210" s="20"/>
      <c r="E210" s="20"/>
      <c r="F210" s="20"/>
      <c r="G210" s="12"/>
      <c r="H210" s="21" t="s">
        <v>202</v>
      </c>
      <c r="I210" s="22">
        <v>796014497</v>
      </c>
      <c r="J210" s="22">
        <v>445364209</v>
      </c>
      <c r="K210" s="22">
        <v>350650288</v>
      </c>
      <c r="N210" s="12"/>
      <c r="O210" s="12"/>
    </row>
    <row r="211" spans="1:15"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5"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5"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5" ht="14.25" customHeight="1">
      <c r="A214" s="10" t="s">
        <v>203</v>
      </c>
      <c r="B214" s="11">
        <v>-159009341</v>
      </c>
      <c r="C214" s="11">
        <v>26216993</v>
      </c>
      <c r="D214" s="11"/>
      <c r="E214" s="11">
        <v>94158133</v>
      </c>
      <c r="F214" s="11">
        <v>10714818</v>
      </c>
      <c r="G214" s="11">
        <v>131089944</v>
      </c>
      <c r="H214" s="11">
        <v>0</v>
      </c>
      <c r="I214" s="11">
        <v>-27919397</v>
      </c>
      <c r="J214" s="11">
        <v>-31721967</v>
      </c>
      <c r="K214" s="11">
        <v>3802570</v>
      </c>
    </row>
    <row r="215" spans="1:15" hidden="1" outlineLevel="1">
      <c r="A215" t="s">
        <v>204</v>
      </c>
      <c r="B215" s="14">
        <v>-151193843</v>
      </c>
      <c r="C215" s="14">
        <v>0</v>
      </c>
      <c r="D215" s="14"/>
      <c r="E215" s="14">
        <v>0</v>
      </c>
      <c r="F215" s="14">
        <v>0</v>
      </c>
      <c r="G215" s="14">
        <v>0</v>
      </c>
      <c r="H215" s="14">
        <v>0</v>
      </c>
      <c r="I215" s="14">
        <v>-151193843</v>
      </c>
      <c r="J215" s="14">
        <v>-147399998</v>
      </c>
      <c r="K215" s="14">
        <v>-3793845</v>
      </c>
    </row>
    <row r="216" spans="1:15" hidden="1" outlineLevel="1">
      <c r="A216" t="s">
        <v>205</v>
      </c>
      <c r="B216" s="14">
        <v>0</v>
      </c>
      <c r="C216" s="14">
        <v>0</v>
      </c>
      <c r="D216" s="14"/>
      <c r="E216" s="14">
        <v>46900701</v>
      </c>
      <c r="F216" s="14">
        <v>0</v>
      </c>
      <c r="G216" s="14">
        <v>46900701</v>
      </c>
      <c r="H216" s="14">
        <v>0</v>
      </c>
      <c r="I216" s="14">
        <v>46900701</v>
      </c>
      <c r="J216" s="14">
        <v>42276031</v>
      </c>
      <c r="K216" s="14">
        <v>4624670</v>
      </c>
    </row>
    <row r="217" spans="1:15" hidden="1" outlineLevel="1">
      <c r="A217" t="s">
        <v>206</v>
      </c>
      <c r="B217" s="14">
        <v>0</v>
      </c>
      <c r="C217" s="14">
        <v>0</v>
      </c>
      <c r="D217" s="14"/>
      <c r="E217" s="14">
        <v>39621829</v>
      </c>
      <c r="F217" s="14">
        <v>0</v>
      </c>
      <c r="G217" s="14">
        <v>39621829</v>
      </c>
      <c r="H217" s="14">
        <v>0</v>
      </c>
      <c r="I217" s="14">
        <v>39621829</v>
      </c>
      <c r="J217" s="14">
        <v>24956254</v>
      </c>
      <c r="K217" s="14">
        <v>14665575</v>
      </c>
    </row>
    <row r="218" spans="1:15" hidden="1" outlineLevel="1">
      <c r="A218" t="s">
        <v>207</v>
      </c>
      <c r="B218" s="14">
        <v>-7815498</v>
      </c>
      <c r="C218" s="14">
        <v>26216993</v>
      </c>
      <c r="D218" s="14"/>
      <c r="E218" s="14">
        <v>7635603</v>
      </c>
      <c r="F218" s="14">
        <v>0</v>
      </c>
      <c r="G218" s="14">
        <v>33852596</v>
      </c>
      <c r="H218" s="14">
        <v>0</v>
      </c>
      <c r="I218" s="14">
        <v>26037098</v>
      </c>
      <c r="J218" s="14">
        <v>36660966</v>
      </c>
      <c r="K218" s="14">
        <v>-10623868</v>
      </c>
    </row>
    <row r="219" spans="1:15" hidden="1" outlineLevel="1">
      <c r="A219" t="s">
        <v>208</v>
      </c>
      <c r="B219" s="14">
        <v>0</v>
      </c>
      <c r="C219" s="14">
        <v>0</v>
      </c>
      <c r="D219" s="14"/>
      <c r="E219" s="14">
        <v>0</v>
      </c>
      <c r="F219" s="14">
        <v>10714818</v>
      </c>
      <c r="G219" s="14">
        <v>10714818</v>
      </c>
      <c r="H219" s="14">
        <v>0</v>
      </c>
      <c r="I219" s="14">
        <v>10714818</v>
      </c>
      <c r="J219" s="14">
        <v>11784780</v>
      </c>
      <c r="K219" s="14">
        <v>-1069962</v>
      </c>
    </row>
    <row r="220" spans="1:15" collapsed="1">
      <c r="A220" s="10" t="s">
        <v>209</v>
      </c>
      <c r="B220" s="11">
        <v>-308697737</v>
      </c>
      <c r="C220" s="11">
        <v>0</v>
      </c>
      <c r="D220" s="11">
        <v>0</v>
      </c>
      <c r="E220" s="11">
        <v>249438634</v>
      </c>
      <c r="F220" s="11">
        <v>9922728</v>
      </c>
      <c r="G220" s="11">
        <v>259361362</v>
      </c>
      <c r="H220" s="11">
        <v>-665027</v>
      </c>
      <c r="I220" s="11">
        <v>-50001402</v>
      </c>
      <c r="J220" s="11">
        <v>-48813280</v>
      </c>
      <c r="K220" s="11">
        <v>-1188122</v>
      </c>
    </row>
    <row r="221" spans="1:15" hidden="1" outlineLevel="1">
      <c r="A221" t="s">
        <v>210</v>
      </c>
      <c r="B221" s="14">
        <v>-308213866</v>
      </c>
      <c r="C221" s="14">
        <v>0</v>
      </c>
      <c r="D221" s="14"/>
      <c r="E221" s="14">
        <v>0</v>
      </c>
      <c r="F221" s="14">
        <v>0</v>
      </c>
      <c r="G221" s="14">
        <v>0</v>
      </c>
      <c r="H221" s="14">
        <v>0</v>
      </c>
      <c r="I221" s="14">
        <v>-308213866</v>
      </c>
      <c r="J221" s="14">
        <v>-296100000</v>
      </c>
      <c r="K221" s="14">
        <v>-12113866</v>
      </c>
    </row>
    <row r="222" spans="1:15" hidden="1" outlineLevel="1">
      <c r="A222" t="s">
        <v>211</v>
      </c>
      <c r="B222" s="14">
        <v>-483871</v>
      </c>
      <c r="C222" s="14"/>
      <c r="D222" s="14"/>
      <c r="E222" s="14">
        <v>64606170</v>
      </c>
      <c r="F222" s="14">
        <v>0</v>
      </c>
      <c r="G222" s="14">
        <v>64606170</v>
      </c>
      <c r="H222" s="14">
        <v>0</v>
      </c>
      <c r="I222" s="14">
        <v>64122299</v>
      </c>
      <c r="J222" s="14">
        <v>64953728</v>
      </c>
      <c r="K222" s="14">
        <v>-831429</v>
      </c>
    </row>
    <row r="223" spans="1:15" hidden="1" outlineLevel="1">
      <c r="A223" t="s">
        <v>212</v>
      </c>
      <c r="B223" s="14">
        <v>0</v>
      </c>
      <c r="C223" s="14">
        <v>0</v>
      </c>
      <c r="D223" s="14"/>
      <c r="E223" s="14">
        <v>165566710</v>
      </c>
      <c r="F223" s="14">
        <v>0</v>
      </c>
      <c r="G223" s="14">
        <v>165566710</v>
      </c>
      <c r="H223" s="14">
        <v>0</v>
      </c>
      <c r="I223" s="14">
        <v>165566710</v>
      </c>
      <c r="J223" s="14">
        <v>143880000</v>
      </c>
      <c r="K223" s="14">
        <v>21686710</v>
      </c>
    </row>
    <row r="224" spans="1:15" hidden="1" outlineLevel="1">
      <c r="A224" t="s">
        <v>213</v>
      </c>
      <c r="B224" s="14">
        <v>0</v>
      </c>
      <c r="C224" s="14">
        <v>0</v>
      </c>
      <c r="D224" s="14"/>
      <c r="E224" s="14">
        <v>17605297</v>
      </c>
      <c r="F224" s="14">
        <v>0</v>
      </c>
      <c r="G224" s="14">
        <v>17605297</v>
      </c>
      <c r="H224" s="14">
        <v>0</v>
      </c>
      <c r="I224" s="14">
        <v>17605297</v>
      </c>
      <c r="J224" s="14">
        <v>27385382</v>
      </c>
      <c r="K224" s="14">
        <v>-9780085</v>
      </c>
    </row>
    <row r="225" spans="1:11" hidden="1" outlineLevel="1">
      <c r="A225" t="s">
        <v>214</v>
      </c>
      <c r="B225" s="14">
        <v>0</v>
      </c>
      <c r="C225" s="14">
        <v>0</v>
      </c>
      <c r="D225" s="14"/>
      <c r="E225" s="14">
        <v>1522394</v>
      </c>
      <c r="F225" s="14">
        <v>0</v>
      </c>
      <c r="G225" s="14">
        <v>1522394</v>
      </c>
      <c r="H225" s="14">
        <v>0</v>
      </c>
      <c r="I225" s="14">
        <v>1522394</v>
      </c>
      <c r="J225" s="14">
        <v>1224334</v>
      </c>
      <c r="K225" s="14">
        <v>298060</v>
      </c>
    </row>
    <row r="226" spans="1:11" hidden="1" outlineLevel="1">
      <c r="A226" t="s">
        <v>215</v>
      </c>
      <c r="B226" s="14">
        <v>0</v>
      </c>
      <c r="C226" s="14">
        <v>0</v>
      </c>
      <c r="D226" s="14"/>
      <c r="E226" s="14">
        <v>138063</v>
      </c>
      <c r="F226" s="14">
        <v>0</v>
      </c>
      <c r="G226" s="14">
        <v>138063</v>
      </c>
      <c r="H226" s="14">
        <v>-729220</v>
      </c>
      <c r="I226" s="14">
        <v>-591157</v>
      </c>
      <c r="J226" s="14">
        <v>-720000</v>
      </c>
      <c r="K226" s="14">
        <v>128843</v>
      </c>
    </row>
    <row r="227" spans="1:11" hidden="1" outlineLevel="1">
      <c r="A227" t="s">
        <v>216</v>
      </c>
      <c r="B227" s="14">
        <v>0</v>
      </c>
      <c r="C227" s="14">
        <v>0</v>
      </c>
      <c r="D227" s="14"/>
      <c r="E227" s="14">
        <v>0</v>
      </c>
      <c r="F227" s="14">
        <v>0</v>
      </c>
      <c r="G227" s="14">
        <v>0</v>
      </c>
      <c r="H227" s="14">
        <v>64193</v>
      </c>
      <c r="I227" s="14">
        <v>64193</v>
      </c>
      <c r="J227" s="14">
        <v>0</v>
      </c>
      <c r="K227" s="14">
        <v>64193</v>
      </c>
    </row>
    <row r="228" spans="1:11" hidden="1" outlineLevel="1">
      <c r="A228" t="s">
        <v>217</v>
      </c>
      <c r="B228" s="14">
        <v>0</v>
      </c>
      <c r="C228" s="14">
        <v>0</v>
      </c>
      <c r="D228" s="14"/>
      <c r="E228" s="14">
        <v>0</v>
      </c>
      <c r="F228" s="14">
        <v>9922728</v>
      </c>
      <c r="G228" s="14">
        <v>9922728</v>
      </c>
      <c r="H228" s="14">
        <v>0</v>
      </c>
      <c r="I228" s="14">
        <v>9922728</v>
      </c>
      <c r="J228" s="14">
        <v>10563276</v>
      </c>
      <c r="K228" s="14">
        <v>-640548</v>
      </c>
    </row>
    <row r="229" spans="1:11" collapsed="1">
      <c r="A229" s="10" t="s">
        <v>218</v>
      </c>
      <c r="B229" s="11">
        <v>-39047548</v>
      </c>
      <c r="C229" s="11">
        <v>0</v>
      </c>
      <c r="D229" s="11"/>
      <c r="E229" s="11">
        <v>41670612</v>
      </c>
      <c r="F229" s="11">
        <v>4625589</v>
      </c>
      <c r="G229" s="11">
        <v>46296201</v>
      </c>
      <c r="H229" s="11">
        <v>22619304</v>
      </c>
      <c r="I229" s="11">
        <v>29867957</v>
      </c>
      <c r="J229" s="11">
        <v>14377297</v>
      </c>
      <c r="K229" s="11">
        <v>15490660</v>
      </c>
    </row>
    <row r="230" spans="1:11">
      <c r="A230" s="10" t="s">
        <v>219</v>
      </c>
      <c r="B230" s="11">
        <v>-14601999</v>
      </c>
      <c r="C230" s="11">
        <v>0</v>
      </c>
      <c r="D230" s="11"/>
      <c r="E230" s="11">
        <v>13593509</v>
      </c>
      <c r="F230" s="11">
        <v>100584</v>
      </c>
      <c r="G230" s="11">
        <v>13694093</v>
      </c>
      <c r="H230" s="11">
        <v>7386638</v>
      </c>
      <c r="I230" s="11">
        <v>6478732</v>
      </c>
      <c r="J230" s="11">
        <v>2835825</v>
      </c>
      <c r="K230" s="11">
        <v>3642907</v>
      </c>
    </row>
    <row r="231" spans="1:11" hidden="1" outlineLevel="1">
      <c r="A231" t="s">
        <v>220</v>
      </c>
      <c r="B231" s="14">
        <v>0</v>
      </c>
      <c r="C231" s="14">
        <v>0</v>
      </c>
      <c r="D231" s="14"/>
      <c r="E231" s="14">
        <v>0</v>
      </c>
      <c r="F231" s="14">
        <v>100584</v>
      </c>
      <c r="G231" s="14">
        <v>100584</v>
      </c>
      <c r="H231" s="14">
        <v>0</v>
      </c>
      <c r="I231" s="14">
        <v>100584</v>
      </c>
      <c r="J231" s="14">
        <v>100585</v>
      </c>
      <c r="K231" s="14">
        <v>-1</v>
      </c>
    </row>
    <row r="232" spans="1:11" hidden="1" outlineLevel="1">
      <c r="A232" t="s">
        <v>221</v>
      </c>
      <c r="B232" s="14">
        <v>-14601999</v>
      </c>
      <c r="C232" s="14">
        <v>0</v>
      </c>
      <c r="D232" s="14"/>
      <c r="E232" s="14">
        <v>13593509</v>
      </c>
      <c r="F232" s="14">
        <v>0</v>
      </c>
      <c r="G232" s="14">
        <v>13593509</v>
      </c>
      <c r="H232" s="14">
        <v>0</v>
      </c>
      <c r="I232" s="14">
        <v>-1008490</v>
      </c>
      <c r="J232" s="14">
        <v>-449338</v>
      </c>
      <c r="K232" s="14">
        <v>-559152</v>
      </c>
    </row>
    <row r="233" spans="1:11" hidden="1" outlineLevel="1">
      <c r="A233" t="s">
        <v>222</v>
      </c>
      <c r="B233" s="14">
        <v>0</v>
      </c>
      <c r="C233" s="14">
        <v>0</v>
      </c>
      <c r="D233" s="14"/>
      <c r="E233" s="14">
        <v>0</v>
      </c>
      <c r="F233" s="14">
        <v>0</v>
      </c>
      <c r="G233" s="14">
        <v>0</v>
      </c>
      <c r="H233" s="14">
        <v>7386638</v>
      </c>
      <c r="I233" s="14">
        <v>7386638</v>
      </c>
      <c r="J233" s="14">
        <v>3184578</v>
      </c>
      <c r="K233" s="14">
        <v>4202060</v>
      </c>
    </row>
    <row r="234" spans="1:11" collapsed="1">
      <c r="A234" s="10" t="s">
        <v>223</v>
      </c>
      <c r="B234" s="11">
        <v>-186839160</v>
      </c>
      <c r="C234" s="11">
        <v>0</v>
      </c>
      <c r="D234" s="11"/>
      <c r="E234" s="11">
        <v>63118578</v>
      </c>
      <c r="F234" s="11">
        <v>20713980</v>
      </c>
      <c r="G234" s="11">
        <v>83832558</v>
      </c>
      <c r="H234" s="11">
        <v>43713289</v>
      </c>
      <c r="I234" s="11">
        <v>-59293313</v>
      </c>
      <c r="J234" s="11">
        <v>-67878263</v>
      </c>
      <c r="K234" s="11">
        <v>8584950</v>
      </c>
    </row>
    <row r="235" spans="1:11" hidden="1" outlineLevel="1">
      <c r="A235" t="s">
        <v>224</v>
      </c>
      <c r="B235" s="14">
        <v>-186839160</v>
      </c>
      <c r="C235" s="14">
        <v>0</v>
      </c>
      <c r="D235" s="14"/>
      <c r="E235" s="14">
        <v>0</v>
      </c>
      <c r="F235" s="14">
        <v>0</v>
      </c>
      <c r="G235" s="14">
        <v>0</v>
      </c>
      <c r="H235" s="14">
        <v>0</v>
      </c>
      <c r="I235" s="14">
        <v>-186839160</v>
      </c>
      <c r="J235" s="14">
        <v>-181283569</v>
      </c>
      <c r="K235" s="14">
        <v>-5555591</v>
      </c>
    </row>
    <row r="236" spans="1:11" hidden="1" outlineLevel="1">
      <c r="A236" t="s">
        <v>225</v>
      </c>
      <c r="B236" s="14">
        <v>0</v>
      </c>
      <c r="C236" s="14">
        <v>0</v>
      </c>
      <c r="D236" s="14"/>
      <c r="E236" s="14">
        <v>49991949</v>
      </c>
      <c r="F236" s="14">
        <v>0</v>
      </c>
      <c r="G236" s="14">
        <v>49991949</v>
      </c>
      <c r="H236" s="14">
        <v>0</v>
      </c>
      <c r="I236" s="14">
        <v>49991949</v>
      </c>
      <c r="J236" s="14">
        <v>54462320</v>
      </c>
      <c r="K236" s="14">
        <v>-4470371</v>
      </c>
    </row>
    <row r="237" spans="1:11" hidden="1" outlineLevel="1">
      <c r="A237" t="s">
        <v>226</v>
      </c>
      <c r="B237" s="14">
        <v>0</v>
      </c>
      <c r="C237" s="14">
        <v>0</v>
      </c>
      <c r="D237" s="14"/>
      <c r="E237" s="14">
        <v>5007508</v>
      </c>
      <c r="F237" s="14">
        <v>0</v>
      </c>
      <c r="G237" s="14">
        <v>5007508</v>
      </c>
      <c r="H237" s="14">
        <v>0</v>
      </c>
      <c r="I237" s="14">
        <v>5007508</v>
      </c>
      <c r="J237" s="14">
        <v>4462302</v>
      </c>
      <c r="K237" s="14">
        <v>545206</v>
      </c>
    </row>
    <row r="238" spans="1:11" hidden="1" outlineLevel="1">
      <c r="A238" t="s">
        <v>227</v>
      </c>
      <c r="B238" s="14">
        <v>0</v>
      </c>
      <c r="C238" s="14">
        <v>0</v>
      </c>
      <c r="D238" s="14"/>
      <c r="E238" s="14">
        <v>8119121</v>
      </c>
      <c r="F238" s="14">
        <v>0</v>
      </c>
      <c r="G238" s="14">
        <v>8119121</v>
      </c>
      <c r="H238" s="14">
        <v>0</v>
      </c>
      <c r="I238" s="14">
        <v>8119121</v>
      </c>
      <c r="J238" s="14">
        <v>5158440</v>
      </c>
      <c r="K238" s="14">
        <v>2960681</v>
      </c>
    </row>
    <row r="239" spans="1:11" hidden="1" outlineLevel="1">
      <c r="A239" t="s">
        <v>228</v>
      </c>
      <c r="B239" s="14">
        <v>0</v>
      </c>
      <c r="C239" s="14">
        <v>0</v>
      </c>
      <c r="D239" s="14"/>
      <c r="E239" s="14">
        <v>0</v>
      </c>
      <c r="F239" s="14">
        <v>0</v>
      </c>
      <c r="G239" s="14">
        <v>0</v>
      </c>
      <c r="H239" s="14">
        <v>43713289</v>
      </c>
      <c r="I239" s="14">
        <v>43713289</v>
      </c>
      <c r="J239" s="14">
        <v>26631726</v>
      </c>
      <c r="K239" s="14">
        <v>17081563</v>
      </c>
    </row>
    <row r="240" spans="1:11" hidden="1" outlineLevel="1">
      <c r="A240" t="s">
        <v>229</v>
      </c>
      <c r="B240" s="14">
        <v>0</v>
      </c>
      <c r="C240" s="14">
        <v>0</v>
      </c>
      <c r="D240" s="14"/>
      <c r="E240" s="14">
        <v>0</v>
      </c>
      <c r="F240" s="14">
        <v>20713980</v>
      </c>
      <c r="G240" s="14">
        <v>20713980</v>
      </c>
      <c r="H240" s="14">
        <v>0</v>
      </c>
      <c r="I240" s="14">
        <v>20713980</v>
      </c>
      <c r="J240" s="14">
        <v>22690518</v>
      </c>
      <c r="K240" s="14">
        <v>-1976538</v>
      </c>
    </row>
    <row r="241" spans="1:11" collapsed="1">
      <c r="A241" s="10" t="s">
        <v>302</v>
      </c>
      <c r="B241" s="11">
        <v>0</v>
      </c>
      <c r="C241" s="11">
        <v>0</v>
      </c>
      <c r="D241" s="11"/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</row>
    <row r="242" spans="1:11" hidden="1" outlineLevel="1">
      <c r="A242" t="s">
        <v>230</v>
      </c>
      <c r="B242" s="14">
        <v>0</v>
      </c>
      <c r="C242" s="14">
        <v>0</v>
      </c>
      <c r="D242" s="14"/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</row>
    <row r="243" spans="1:11" hidden="1" outlineLevel="1">
      <c r="A243" t="s">
        <v>231</v>
      </c>
      <c r="B243" s="14">
        <v>0</v>
      </c>
      <c r="C243" s="14">
        <v>0</v>
      </c>
      <c r="D243" s="14"/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</row>
    <row r="244" spans="1:11" hidden="1" outlineLevel="1">
      <c r="A244" t="s">
        <v>232</v>
      </c>
      <c r="B244" s="14">
        <v>0</v>
      </c>
      <c r="C244" s="14">
        <v>0</v>
      </c>
      <c r="D244" s="14"/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</row>
    <row r="245" spans="1:11" hidden="1" outlineLevel="1">
      <c r="A245" t="s">
        <v>233</v>
      </c>
      <c r="B245" s="14">
        <v>0</v>
      </c>
      <c r="C245" s="14">
        <v>0</v>
      </c>
      <c r="D245" s="14"/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collapsed="1">
      <c r="A246" s="10" t="s">
        <v>201</v>
      </c>
      <c r="B246" s="11">
        <v>862553465</v>
      </c>
      <c r="C246" s="11"/>
      <c r="D246" s="11"/>
      <c r="E246" s="11">
        <v>-862553465</v>
      </c>
      <c r="F246" s="11"/>
      <c r="G246" s="11">
        <v>-862553465</v>
      </c>
      <c r="H246" s="11">
        <v>9249999</v>
      </c>
      <c r="I246" s="11">
        <v>18499998</v>
      </c>
      <c r="J246" s="11">
        <v>18500002</v>
      </c>
      <c r="K246" s="11"/>
    </row>
    <row r="247" spans="1:11" ht="15.75" thickBot="1">
      <c r="A247" s="23" t="s">
        <v>234</v>
      </c>
      <c r="B247" s="55">
        <v>-6626634158</v>
      </c>
      <c r="C247" s="55">
        <v>4041891090</v>
      </c>
      <c r="D247" s="55">
        <v>110700000</v>
      </c>
      <c r="E247" s="55">
        <v>1884002048</v>
      </c>
      <c r="F247" s="55">
        <v>267315372</v>
      </c>
      <c r="G247" s="55">
        <v>6303908510</v>
      </c>
      <c r="H247" s="55">
        <v>1027122721</v>
      </c>
      <c r="I247" s="55">
        <v>713647072</v>
      </c>
      <c r="J247" s="55">
        <v>332663823</v>
      </c>
      <c r="K247" s="55">
        <v>380983253</v>
      </c>
    </row>
    <row r="248" spans="1:11" ht="6.75" customHeight="1" thickTop="1"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>
      <c r="A249" s="23"/>
      <c r="B249" s="24"/>
      <c r="C249" s="24"/>
      <c r="D249" s="24"/>
      <c r="E249" s="24"/>
      <c r="F249" s="24"/>
      <c r="G249" s="19"/>
      <c r="H249" s="21" t="s">
        <v>303</v>
      </c>
      <c r="I249" s="22">
        <v>713647072</v>
      </c>
      <c r="J249" s="22">
        <v>332663823</v>
      </c>
      <c r="K249" s="22">
        <v>380983253</v>
      </c>
    </row>
    <row r="250" spans="1:11">
      <c r="C250" s="2"/>
      <c r="D250" s="2"/>
      <c r="E250" s="12"/>
      <c r="F250" s="12"/>
      <c r="H250" s="12"/>
      <c r="I250" s="12"/>
      <c r="J250" s="12"/>
      <c r="K250" s="12"/>
    </row>
    <row r="251" spans="1:11">
      <c r="B251" s="12"/>
      <c r="C251" s="25"/>
      <c r="D251" s="25"/>
      <c r="F251" s="12"/>
      <c r="G251" s="12"/>
      <c r="H251" s="12"/>
      <c r="I251" s="12"/>
      <c r="J251" s="12"/>
      <c r="K251" s="12"/>
    </row>
    <row r="252" spans="1:11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4" spans="1:11">
      <c r="B254" s="12"/>
      <c r="C254" s="12"/>
      <c r="E254" s="12"/>
      <c r="F254" s="12"/>
      <c r="H254" s="12"/>
      <c r="I254" s="12"/>
    </row>
  </sheetData>
  <conditionalFormatting sqref="O4:O5 O7:O17 O22 O27:O30">
    <cfRule type="cellIs" dxfId="4" priority="5" operator="equal">
      <formula>0</formula>
    </cfRule>
  </conditionalFormatting>
  <conditionalFormatting sqref="O19">
    <cfRule type="cellIs" dxfId="3" priority="1" operator="equal">
      <formula>0</formula>
    </cfRule>
  </conditionalFormatting>
  <conditionalFormatting sqref="O24:O25">
    <cfRule type="cellIs" dxfId="2" priority="2" operator="equal">
      <formula>0</formula>
    </cfRule>
  </conditionalFormatting>
  <conditionalFormatting sqref="O32:O36">
    <cfRule type="cellIs" dxfId="1" priority="4" operator="equal">
      <formula>0</formula>
    </cfRule>
  </conditionalFormatting>
  <conditionalFormatting sqref="O40">
    <cfRule type="cellIs" dxfId="0" priority="3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361A-B6DF-44F8-BBBE-3EB63C65349B}">
  <sheetPr>
    <pageSetUpPr fitToPage="1"/>
  </sheetPr>
  <dimension ref="A1:G46"/>
  <sheetViews>
    <sheetView zoomScale="90" zoomScaleNormal="90" workbookViewId="0">
      <pane ySplit="3" topLeftCell="A4" activePane="bottomLeft" state="frozen"/>
      <selection pane="bottomLeft" activeCell="K25" sqref="K25"/>
    </sheetView>
  </sheetViews>
  <sheetFormatPr defaultRowHeight="15"/>
  <cols>
    <col min="1" max="1" width="33.85546875" customWidth="1"/>
    <col min="2" max="2" width="2.7109375" customWidth="1"/>
    <col min="3" max="3" width="14.140625" style="2" customWidth="1"/>
    <col min="4" max="4" width="2.7109375" style="2" customWidth="1"/>
    <col min="5" max="5" width="14.140625" style="2" customWidth="1"/>
    <col min="6" max="6" width="2.7109375" style="2" customWidth="1"/>
    <col min="7" max="7" width="14.140625" style="2" customWidth="1"/>
  </cols>
  <sheetData>
    <row r="1" spans="1:7" ht="23.25">
      <c r="A1" s="58" t="s">
        <v>304</v>
      </c>
      <c r="B1" s="58"/>
      <c r="C1" s="58"/>
      <c r="D1" s="58"/>
      <c r="E1" s="58"/>
      <c r="F1" s="58"/>
      <c r="G1" s="58"/>
    </row>
    <row r="2" spans="1:7">
      <c r="A2" s="26" t="s">
        <v>235</v>
      </c>
      <c r="C2" s="27" t="s">
        <v>287</v>
      </c>
      <c r="D2" s="28"/>
      <c r="E2" s="27" t="s">
        <v>271</v>
      </c>
      <c r="G2" s="27" t="s">
        <v>286</v>
      </c>
    </row>
    <row r="3" spans="1:7">
      <c r="C3" s="27" t="s">
        <v>305</v>
      </c>
      <c r="D3" s="28"/>
      <c r="E3" s="27" t="s">
        <v>283</v>
      </c>
      <c r="G3" s="27" t="s">
        <v>285</v>
      </c>
    </row>
    <row r="4" spans="1:7">
      <c r="A4" s="29" t="s">
        <v>237</v>
      </c>
      <c r="C4" s="32"/>
      <c r="D4" s="32"/>
      <c r="E4" s="32"/>
      <c r="F4" s="32"/>
      <c r="G4" s="32"/>
    </row>
    <row r="5" spans="1:7">
      <c r="A5" s="23" t="s">
        <v>238</v>
      </c>
      <c r="B5" s="42"/>
      <c r="C5" s="32"/>
      <c r="D5" s="32"/>
      <c r="E5" s="32"/>
      <c r="F5" s="32"/>
      <c r="G5" s="32"/>
    </row>
    <row r="6" spans="1:7">
      <c r="A6" s="30" t="s">
        <v>239</v>
      </c>
      <c r="B6" s="42"/>
      <c r="C6" s="56">
        <f>188971988/1000</f>
        <v>188971.98800000001</v>
      </c>
      <c r="D6" s="32"/>
      <c r="E6" s="32">
        <v>500000</v>
      </c>
      <c r="F6" s="32"/>
      <c r="G6" s="32">
        <f>+C6-E6</f>
        <v>-311028.01199999999</v>
      </c>
    </row>
    <row r="7" spans="1:7">
      <c r="A7" s="30" t="s">
        <v>243</v>
      </c>
      <c r="B7" s="42"/>
      <c r="C7" s="56">
        <f>108699306/1000</f>
        <v>108699.306</v>
      </c>
      <c r="D7" s="32"/>
      <c r="E7" s="32">
        <v>265000</v>
      </c>
      <c r="F7" s="32"/>
      <c r="G7" s="32">
        <f t="shared" ref="G7:G24" si="0">+C7-E7</f>
        <v>-156300.69400000002</v>
      </c>
    </row>
    <row r="8" spans="1:7">
      <c r="A8" s="30" t="s">
        <v>241</v>
      </c>
      <c r="B8" s="42"/>
      <c r="C8" s="56"/>
      <c r="D8" s="32"/>
      <c r="E8" s="32">
        <v>240000</v>
      </c>
      <c r="F8" s="32"/>
      <c r="G8" s="32">
        <f t="shared" si="0"/>
        <v>-240000</v>
      </c>
    </row>
    <row r="9" spans="1:7">
      <c r="A9" s="30" t="s">
        <v>240</v>
      </c>
      <c r="B9" s="42"/>
      <c r="C9" s="56">
        <f>(23662435+100159400)/1000</f>
        <v>123821.83500000001</v>
      </c>
      <c r="D9" s="56"/>
      <c r="E9" s="56">
        <f>130000+225000+126000</f>
        <v>481000</v>
      </c>
      <c r="F9" s="56"/>
      <c r="G9" s="56">
        <f t="shared" si="0"/>
        <v>-357178.16499999998</v>
      </c>
    </row>
    <row r="10" spans="1:7">
      <c r="A10" s="30" t="s">
        <v>281</v>
      </c>
      <c r="B10" s="42"/>
      <c r="C10" s="56"/>
      <c r="D10" s="32"/>
      <c r="E10" s="32">
        <v>125000</v>
      </c>
      <c r="F10" s="32"/>
      <c r="G10" s="32">
        <f t="shared" si="0"/>
        <v>-125000</v>
      </c>
    </row>
    <row r="11" spans="1:7">
      <c r="A11" s="30" t="s">
        <v>245</v>
      </c>
      <c r="B11" s="42"/>
      <c r="C11" s="56">
        <f>5475916/1000</f>
        <v>5475.9160000000002</v>
      </c>
      <c r="D11" s="32"/>
      <c r="E11" s="32">
        <v>100000</v>
      </c>
      <c r="F11" s="32"/>
      <c r="G11" s="32">
        <f t="shared" si="0"/>
        <v>-94524.084000000003</v>
      </c>
    </row>
    <row r="12" spans="1:7">
      <c r="A12" s="30" t="s">
        <v>242</v>
      </c>
      <c r="B12" s="42"/>
      <c r="C12" s="56">
        <f>+(14036898+12583085)/1000</f>
        <v>26619.983</v>
      </c>
      <c r="D12" s="32"/>
      <c r="E12" s="32">
        <v>90000</v>
      </c>
      <c r="F12" s="32"/>
      <c r="G12" s="32">
        <f t="shared" si="0"/>
        <v>-63380.017</v>
      </c>
    </row>
    <row r="13" spans="1:7">
      <c r="A13" s="30" t="s">
        <v>244</v>
      </c>
      <c r="B13" s="42"/>
      <c r="C13" s="56"/>
      <c r="D13" s="32"/>
      <c r="E13" s="32">
        <v>85000</v>
      </c>
      <c r="F13" s="32"/>
      <c r="G13" s="32">
        <f t="shared" si="0"/>
        <v>-85000</v>
      </c>
    </row>
    <row r="14" spans="1:7">
      <c r="A14" s="30" t="s">
        <v>251</v>
      </c>
      <c r="B14" s="42"/>
      <c r="C14" s="56">
        <f>183584365/1000</f>
        <v>183584.36499999999</v>
      </c>
      <c r="D14" s="32"/>
      <c r="E14" s="32">
        <v>70000</v>
      </c>
      <c r="F14" s="32"/>
      <c r="G14" s="32">
        <f t="shared" si="0"/>
        <v>113584.36499999999</v>
      </c>
    </row>
    <row r="15" spans="1:7">
      <c r="A15" s="30" t="s">
        <v>246</v>
      </c>
      <c r="B15" s="42"/>
      <c r="C15" s="56">
        <f>29033113/1000</f>
        <v>29033.113000000001</v>
      </c>
      <c r="D15" s="32"/>
      <c r="E15" s="32">
        <v>35000</v>
      </c>
      <c r="F15" s="32"/>
      <c r="G15" s="32">
        <f t="shared" si="0"/>
        <v>-5966.8869999999988</v>
      </c>
    </row>
    <row r="16" spans="1:7">
      <c r="A16" s="30" t="s">
        <v>282</v>
      </c>
      <c r="B16" s="42"/>
      <c r="C16" s="56"/>
      <c r="D16" s="32"/>
      <c r="E16" s="32">
        <v>30000</v>
      </c>
      <c r="F16" s="32"/>
      <c r="G16" s="32">
        <f t="shared" si="0"/>
        <v>-30000</v>
      </c>
    </row>
    <row r="17" spans="1:7">
      <c r="A17" s="30" t="s">
        <v>247</v>
      </c>
      <c r="B17" s="42"/>
      <c r="C17" s="56">
        <f>684000/1000</f>
        <v>684</v>
      </c>
      <c r="D17" s="32"/>
      <c r="E17" s="32">
        <v>30000</v>
      </c>
      <c r="F17" s="32"/>
      <c r="G17" s="32">
        <f t="shared" si="0"/>
        <v>-29316</v>
      </c>
    </row>
    <row r="18" spans="1:7">
      <c r="A18" s="30" t="s">
        <v>253</v>
      </c>
      <c r="B18" s="42"/>
      <c r="C18" s="56">
        <f>2301153/1000</f>
        <v>2301.1529999999998</v>
      </c>
      <c r="D18" s="32"/>
      <c r="E18" s="32">
        <v>30000</v>
      </c>
      <c r="F18" s="32"/>
      <c r="G18" s="32">
        <f t="shared" si="0"/>
        <v>-27698.847000000002</v>
      </c>
    </row>
    <row r="19" spans="1:7">
      <c r="A19" s="30" t="s">
        <v>248</v>
      </c>
      <c r="B19" s="42"/>
      <c r="C19" s="56">
        <f>1832422/1000</f>
        <v>1832.422</v>
      </c>
      <c r="D19" s="32"/>
      <c r="E19" s="32">
        <v>20000</v>
      </c>
      <c r="F19" s="32"/>
      <c r="G19" s="32">
        <f t="shared" si="0"/>
        <v>-18167.578000000001</v>
      </c>
    </row>
    <row r="20" spans="1:7">
      <c r="A20" s="30" t="s">
        <v>249</v>
      </c>
      <c r="B20" s="42"/>
      <c r="C20" s="56">
        <f>143020/1000</f>
        <v>143.02000000000001</v>
      </c>
      <c r="D20" s="32"/>
      <c r="E20" s="32">
        <v>20000</v>
      </c>
      <c r="F20" s="32"/>
      <c r="G20" s="32">
        <f t="shared" si="0"/>
        <v>-19856.98</v>
      </c>
    </row>
    <row r="21" spans="1:7">
      <c r="A21" s="30" t="s">
        <v>254</v>
      </c>
      <c r="B21" s="42"/>
      <c r="C21" s="56"/>
      <c r="D21" s="32"/>
      <c r="E21" s="32">
        <v>15000</v>
      </c>
      <c r="F21" s="32"/>
      <c r="G21" s="32">
        <f t="shared" si="0"/>
        <v>-15000</v>
      </c>
    </row>
    <row r="22" spans="1:7">
      <c r="A22" s="30" t="s">
        <v>252</v>
      </c>
      <c r="B22" s="42"/>
      <c r="C22" s="56">
        <f>823179/1000</f>
        <v>823.17899999999997</v>
      </c>
      <c r="D22" s="32"/>
      <c r="E22" s="32">
        <v>10000</v>
      </c>
      <c r="F22" s="32"/>
      <c r="G22" s="32">
        <f t="shared" si="0"/>
        <v>-9176.8209999999999</v>
      </c>
    </row>
    <row r="23" spans="1:7">
      <c r="A23" s="30" t="s">
        <v>250</v>
      </c>
      <c r="B23" s="42"/>
      <c r="C23" s="56">
        <f>3066736/1000</f>
        <v>3066.7359999999999</v>
      </c>
      <c r="D23" s="32"/>
      <c r="E23" s="32">
        <v>5000</v>
      </c>
      <c r="F23" s="32"/>
      <c r="G23" s="32">
        <f t="shared" si="0"/>
        <v>-1933.2640000000001</v>
      </c>
    </row>
    <row r="24" spans="1:7">
      <c r="A24" s="30" t="s">
        <v>268</v>
      </c>
      <c r="B24" s="42"/>
      <c r="C24" s="56">
        <f>348050/1000</f>
        <v>348.05</v>
      </c>
      <c r="D24" s="32"/>
      <c r="E24" s="32">
        <v>0</v>
      </c>
      <c r="F24" s="32"/>
      <c r="G24" s="32">
        <f t="shared" si="0"/>
        <v>348.05</v>
      </c>
    </row>
    <row r="25" spans="1:7">
      <c r="A25" s="23" t="s">
        <v>255</v>
      </c>
      <c r="C25" s="33">
        <f>+SUM(C5:C24)</f>
        <v>675405.06600000022</v>
      </c>
      <c r="D25" s="33"/>
      <c r="E25" s="33">
        <f>+SUM(E5:E24)</f>
        <v>2151000</v>
      </c>
      <c r="F25" s="33"/>
      <c r="G25" s="33">
        <f>+SUM(G5:G24)</f>
        <v>-1475594.9340000001</v>
      </c>
    </row>
    <row r="26" spans="1:7" ht="5.25" customHeight="1">
      <c r="C26" s="32"/>
      <c r="D26" s="32"/>
      <c r="E26" s="32"/>
      <c r="F26" s="32"/>
      <c r="G26" s="32"/>
    </row>
    <row r="27" spans="1:7">
      <c r="A27" s="23" t="s">
        <v>256</v>
      </c>
      <c r="C27" s="32"/>
      <c r="D27" s="32"/>
      <c r="E27" s="32"/>
      <c r="F27" s="32"/>
      <c r="G27" s="32"/>
    </row>
    <row r="28" spans="1:7">
      <c r="A28" s="30" t="s">
        <v>257</v>
      </c>
      <c r="C28" s="32">
        <f>219761803/1000</f>
        <v>219761.80300000001</v>
      </c>
      <c r="D28" s="32"/>
      <c r="E28" s="32">
        <v>1017000</v>
      </c>
      <c r="F28" s="32"/>
      <c r="G28" s="32">
        <f t="shared" ref="G28:G29" si="1">+C28-E28</f>
        <v>-797238.19699999993</v>
      </c>
    </row>
    <row r="29" spans="1:7">
      <c r="A29" s="30" t="s">
        <v>258</v>
      </c>
      <c r="C29" s="32">
        <f>-72082522/1000</f>
        <v>-72082.521999999997</v>
      </c>
      <c r="D29" s="32"/>
      <c r="E29" s="32">
        <v>-1813000</v>
      </c>
      <c r="F29" s="32"/>
      <c r="G29" s="32">
        <f t="shared" si="1"/>
        <v>1740917.4780000001</v>
      </c>
    </row>
    <row r="30" spans="1:7">
      <c r="A30" s="23" t="s">
        <v>259</v>
      </c>
      <c r="C30" s="33">
        <f>+C28+C29</f>
        <v>147679.28100000002</v>
      </c>
      <c r="D30" s="33"/>
      <c r="E30" s="33">
        <f>+E28+E29</f>
        <v>-796000</v>
      </c>
      <c r="F30" s="33"/>
      <c r="G30" s="33">
        <f>+G28+G29</f>
        <v>943679.28100000019</v>
      </c>
    </row>
    <row r="31" spans="1:7" ht="5.25" customHeight="1">
      <c r="C31" s="32"/>
      <c r="D31" s="32"/>
      <c r="E31" s="32"/>
      <c r="F31" s="32"/>
      <c r="G31" s="32"/>
    </row>
    <row r="32" spans="1:7">
      <c r="A32" s="23" t="s">
        <v>260</v>
      </c>
      <c r="C32" s="32"/>
      <c r="D32" s="32"/>
      <c r="E32" s="32"/>
      <c r="F32" s="32"/>
      <c r="G32" s="32"/>
    </row>
    <row r="33" spans="1:7">
      <c r="A33" s="30" t="s">
        <v>261</v>
      </c>
      <c r="C33" s="32">
        <f>7526620/1000</f>
        <v>7526.62</v>
      </c>
      <c r="D33" s="32"/>
      <c r="E33" s="32">
        <v>25000</v>
      </c>
      <c r="F33" s="32"/>
      <c r="G33" s="32">
        <f t="shared" ref="G33" si="2">+C33-E33</f>
        <v>-17473.38</v>
      </c>
    </row>
    <row r="34" spans="1:7">
      <c r="A34" s="23" t="s">
        <v>262</v>
      </c>
      <c r="C34" s="33">
        <f>+C33+C30+C25</f>
        <v>830610.96700000018</v>
      </c>
      <c r="D34" s="33"/>
      <c r="E34" s="33">
        <f>+E33+E30+E25</f>
        <v>1380000</v>
      </c>
      <c r="F34" s="33"/>
      <c r="G34" s="33">
        <f>+G33+G30+G25</f>
        <v>-549389.03299999994</v>
      </c>
    </row>
    <row r="35" spans="1:7" ht="5.25" customHeight="1">
      <c r="C35" s="32"/>
      <c r="D35" s="32"/>
      <c r="E35" s="32"/>
      <c r="F35" s="32"/>
      <c r="G35" s="32"/>
    </row>
    <row r="36" spans="1:7">
      <c r="A36" s="29" t="s">
        <v>263</v>
      </c>
      <c r="C36" s="32"/>
      <c r="D36" s="32"/>
      <c r="E36" s="32"/>
      <c r="F36" s="32"/>
      <c r="G36" s="32"/>
    </row>
    <row r="37" spans="1:7">
      <c r="A37" s="30" t="s">
        <v>264</v>
      </c>
      <c r="C37" s="32">
        <f>22980930/1000</f>
        <v>22980.93</v>
      </c>
      <c r="D37" s="32"/>
      <c r="E37" s="32">
        <v>192000</v>
      </c>
      <c r="F37" s="32"/>
      <c r="G37" s="32">
        <f t="shared" ref="G37:G42" si="3">+C37-E37</f>
        <v>-169019.07</v>
      </c>
    </row>
    <row r="38" spans="1:7">
      <c r="A38" s="30" t="s">
        <v>265</v>
      </c>
      <c r="C38" s="32">
        <f>47166014/1000</f>
        <v>47166.014000000003</v>
      </c>
      <c r="D38" s="32"/>
      <c r="E38" s="32">
        <v>262000</v>
      </c>
      <c r="F38" s="32"/>
      <c r="G38" s="32">
        <f t="shared" si="3"/>
        <v>-214833.986</v>
      </c>
    </row>
    <row r="39" spans="1:7">
      <c r="A39" s="30" t="s">
        <v>266</v>
      </c>
      <c r="C39" s="32">
        <f>117665069/1000</f>
        <v>117665.069</v>
      </c>
      <c r="D39" s="32"/>
      <c r="E39" s="32">
        <v>424000</v>
      </c>
      <c r="F39" s="32"/>
      <c r="G39" s="32">
        <f t="shared" si="3"/>
        <v>-306334.93099999998</v>
      </c>
    </row>
    <row r="40" spans="1:7">
      <c r="A40" s="30" t="s">
        <v>267</v>
      </c>
      <c r="C40" s="32"/>
      <c r="D40" s="32"/>
      <c r="E40" s="32">
        <v>135000</v>
      </c>
      <c r="F40" s="32"/>
      <c r="G40" s="32">
        <f t="shared" si="3"/>
        <v>-135000</v>
      </c>
    </row>
    <row r="41" spans="1:7">
      <c r="A41" s="30" t="s">
        <v>306</v>
      </c>
      <c r="C41" s="32"/>
      <c r="D41" s="32"/>
      <c r="E41" s="32">
        <v>22000</v>
      </c>
      <c r="F41" s="32"/>
      <c r="G41" s="32">
        <f t="shared" si="3"/>
        <v>-22000</v>
      </c>
    </row>
    <row r="42" spans="1:7">
      <c r="A42" s="30" t="s">
        <v>268</v>
      </c>
      <c r="C42" s="32"/>
      <c r="D42" s="32"/>
      <c r="E42" s="32">
        <v>5000</v>
      </c>
      <c r="F42" s="32"/>
      <c r="G42" s="32">
        <f t="shared" si="3"/>
        <v>-5000</v>
      </c>
    </row>
    <row r="43" spans="1:7">
      <c r="A43" s="23" t="s">
        <v>269</v>
      </c>
      <c r="C43" s="33">
        <f>+SUM(C37:C42)</f>
        <v>187812.01300000001</v>
      </c>
      <c r="D43" s="33"/>
      <c r="E43" s="33">
        <f>+SUM(E37:E42)</f>
        <v>1040000</v>
      </c>
      <c r="F43" s="33"/>
      <c r="G43" s="33">
        <f>+SUM(G37:G42)</f>
        <v>-852187.98699999996</v>
      </c>
    </row>
    <row r="44" spans="1:7">
      <c r="C44" s="32"/>
      <c r="D44" s="32"/>
      <c r="E44" s="32"/>
      <c r="F44" s="32"/>
      <c r="G44" s="32"/>
    </row>
    <row r="45" spans="1:7" ht="15.75" thickBot="1">
      <c r="A45" s="31" t="s">
        <v>270</v>
      </c>
      <c r="B45" s="23"/>
      <c r="C45" s="34">
        <f>+C34+C43</f>
        <v>1018422.9800000002</v>
      </c>
      <c r="D45" s="34"/>
      <c r="E45" s="34">
        <f>+E34+E43</f>
        <v>2420000</v>
      </c>
      <c r="F45" s="34"/>
      <c r="G45" s="34">
        <f>+G34+G43</f>
        <v>-1401577.02</v>
      </c>
    </row>
    <row r="46" spans="1:7" ht="15.75" thickTop="1"/>
  </sheetData>
  <sortState xmlns:xlrd2="http://schemas.microsoft.com/office/spreadsheetml/2017/richdata2" ref="A6:E23">
    <sortCondition descending="1" ref="E6:E23"/>
  </sortState>
  <mergeCells count="1">
    <mergeCell ref="A1:G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2653-6E24-4F88-97FF-9755949968A6}">
  <sheetPr>
    <pageSetUpPr fitToPage="1"/>
  </sheetPr>
  <dimension ref="B1:R45"/>
  <sheetViews>
    <sheetView showGridLines="0" zoomScaleNormal="100" workbookViewId="0">
      <selection activeCell="J23" sqref="J23"/>
    </sheetView>
  </sheetViews>
  <sheetFormatPr defaultRowHeight="15"/>
  <cols>
    <col min="1" max="1" width="19.42578125" customWidth="1"/>
    <col min="2" max="2" width="35.42578125" customWidth="1"/>
    <col min="3" max="3" width="11.28515625" customWidth="1"/>
    <col min="4" max="4" width="4" customWidth="1"/>
    <col min="5" max="5" width="11.28515625" customWidth="1"/>
    <col min="6" max="6" width="3.7109375" customWidth="1"/>
    <col min="7" max="7" width="11.28515625" customWidth="1"/>
    <col min="8" max="8" width="3.7109375" customWidth="1"/>
    <col min="9" max="9" width="12" customWidth="1"/>
    <col min="10" max="10" width="12.5703125" customWidth="1"/>
    <col min="13" max="13" width="9.5703125" bestFit="1" customWidth="1"/>
  </cols>
  <sheetData>
    <row r="1" spans="2:18" ht="21">
      <c r="B1" s="60" t="s">
        <v>307</v>
      </c>
      <c r="C1" s="60"/>
      <c r="D1" s="60"/>
      <c r="E1" s="60"/>
      <c r="F1" s="60"/>
      <c r="G1" s="60"/>
      <c r="H1" s="48"/>
    </row>
    <row r="2" spans="2:18" ht="6" customHeight="1"/>
    <row r="3" spans="2:18">
      <c r="B3" s="52"/>
      <c r="C3" s="59" t="s">
        <v>272</v>
      </c>
      <c r="D3" s="59"/>
      <c r="E3" s="59"/>
      <c r="F3" s="59"/>
      <c r="G3" s="59"/>
      <c r="H3" s="47"/>
    </row>
    <row r="4" spans="2:18" ht="6" customHeight="1"/>
    <row r="5" spans="2:18">
      <c r="B5" s="23"/>
      <c r="C5" s="43" t="s">
        <v>289</v>
      </c>
      <c r="D5" s="44"/>
      <c r="E5" s="43" t="s">
        <v>284</v>
      </c>
      <c r="F5" s="43"/>
      <c r="G5" s="43" t="s">
        <v>236</v>
      </c>
      <c r="H5" s="43"/>
    </row>
    <row r="6" spans="2:18">
      <c r="B6" s="23"/>
      <c r="C6" s="43" t="s">
        <v>308</v>
      </c>
      <c r="D6" s="44"/>
      <c r="E6" s="43" t="s">
        <v>308</v>
      </c>
      <c r="F6" s="43"/>
      <c r="G6" s="43"/>
      <c r="H6" s="43"/>
    </row>
    <row r="7" spans="2:18">
      <c r="B7" s="44" t="s">
        <v>273</v>
      </c>
    </row>
    <row r="8" spans="2:18">
      <c r="B8" s="46" t="s">
        <v>274</v>
      </c>
      <c r="C8" s="35">
        <v>5591206.3689999999</v>
      </c>
      <c r="D8" s="35"/>
      <c r="E8" s="35">
        <v>5614274.3700000001</v>
      </c>
      <c r="F8" s="35"/>
      <c r="G8" s="35">
        <f>+E8-C8</f>
        <v>23068.001000000164</v>
      </c>
      <c r="H8" s="35"/>
      <c r="J8" s="36"/>
      <c r="L8" s="36"/>
      <c r="M8" s="36"/>
      <c r="N8" s="36"/>
      <c r="O8" s="36"/>
      <c r="P8" s="36"/>
      <c r="Q8" s="36"/>
      <c r="R8" s="36"/>
    </row>
    <row r="9" spans="2:18">
      <c r="B9" s="46" t="s">
        <v>275</v>
      </c>
      <c r="C9" s="35">
        <v>1468309.3230000001</v>
      </c>
      <c r="D9" s="35"/>
      <c r="E9" s="35">
        <v>1480913.328</v>
      </c>
      <c r="F9" s="35"/>
      <c r="G9" s="35">
        <f t="shared" ref="G9:G10" si="0">+E9-C9</f>
        <v>12604.004999999888</v>
      </c>
      <c r="H9" s="35"/>
      <c r="J9" s="36"/>
      <c r="L9" s="36"/>
      <c r="M9" s="36"/>
      <c r="N9" s="36"/>
      <c r="O9" s="36"/>
      <c r="P9" s="36"/>
      <c r="Q9" s="36"/>
      <c r="R9" s="36"/>
    </row>
    <row r="10" spans="2:18">
      <c r="B10" s="46" t="s">
        <v>276</v>
      </c>
      <c r="C10" s="35">
        <v>3424929.0049999999</v>
      </c>
      <c r="D10" s="35"/>
      <c r="E10" s="35">
        <v>3400991.375</v>
      </c>
      <c r="F10" s="35"/>
      <c r="G10" s="35">
        <f t="shared" si="0"/>
        <v>-23937.629999999888</v>
      </c>
      <c r="H10" s="35"/>
      <c r="J10" s="36"/>
      <c r="L10" s="36"/>
      <c r="M10" s="36"/>
      <c r="N10" s="36"/>
      <c r="O10" s="36"/>
      <c r="P10" s="36"/>
      <c r="Q10" s="36"/>
      <c r="R10" s="36"/>
    </row>
    <row r="11" spans="2:18">
      <c r="C11" s="39">
        <f>+SUM(C8:C10)</f>
        <v>10484444.697000001</v>
      </c>
      <c r="D11" s="39"/>
      <c r="E11" s="39">
        <f>+SUM(E8:E10)</f>
        <v>10496179.072999999</v>
      </c>
      <c r="F11" s="39"/>
      <c r="G11" s="39">
        <f>+SUM(G8:G10)</f>
        <v>11734.376000000164</v>
      </c>
      <c r="H11" s="53"/>
      <c r="J11" s="37"/>
      <c r="K11" s="23"/>
      <c r="L11" s="37"/>
      <c r="M11" s="37"/>
      <c r="N11" s="37"/>
      <c r="O11" s="37"/>
      <c r="P11" s="37"/>
      <c r="Q11" s="37"/>
      <c r="R11" s="36"/>
    </row>
    <row r="12" spans="2:18" ht="6" customHeight="1">
      <c r="C12" s="35"/>
      <c r="D12" s="35"/>
      <c r="E12" s="35"/>
      <c r="F12" s="35"/>
      <c r="G12" s="35"/>
      <c r="H12" s="35"/>
      <c r="L12" s="36"/>
      <c r="M12" s="36"/>
      <c r="N12" s="36"/>
      <c r="O12" s="36"/>
      <c r="P12" s="36"/>
      <c r="Q12" s="36"/>
      <c r="R12" s="36"/>
    </row>
    <row r="13" spans="2:18">
      <c r="B13" s="44" t="s">
        <v>277</v>
      </c>
      <c r="C13" s="35"/>
      <c r="D13" s="35"/>
      <c r="E13" s="35"/>
      <c r="F13" s="35"/>
      <c r="G13" s="35"/>
      <c r="H13" s="35"/>
      <c r="L13" s="36"/>
      <c r="M13" s="36"/>
      <c r="N13" s="36"/>
      <c r="O13" s="36"/>
      <c r="P13" s="36"/>
      <c r="Q13" s="36"/>
      <c r="R13" s="36"/>
    </row>
    <row r="14" spans="2:18">
      <c r="B14" s="46" t="s">
        <v>278</v>
      </c>
      <c r="C14" s="35">
        <v>4152591.09</v>
      </c>
      <c r="D14" s="35"/>
      <c r="E14" s="35">
        <v>4179075.87</v>
      </c>
      <c r="F14" s="35"/>
      <c r="G14" s="35">
        <f t="shared" ref="G14:G16" si="1">+E14-C14</f>
        <v>26484.780000000261</v>
      </c>
      <c r="H14" s="35"/>
      <c r="J14" s="36"/>
      <c r="L14" s="36"/>
      <c r="M14" s="36"/>
      <c r="N14" s="36"/>
      <c r="O14" s="36"/>
      <c r="P14" s="36"/>
      <c r="Q14" s="36"/>
      <c r="R14" s="36"/>
    </row>
    <row r="15" spans="2:18">
      <c r="B15" s="46" t="s">
        <v>279</v>
      </c>
      <c r="C15" s="35">
        <v>5740857.2769999998</v>
      </c>
      <c r="D15" s="35"/>
      <c r="E15" s="35">
        <v>5699726.4950000001</v>
      </c>
      <c r="F15" s="35"/>
      <c r="G15" s="35">
        <f t="shared" si="1"/>
        <v>-41130.781999999657</v>
      </c>
      <c r="H15" s="35"/>
      <c r="J15" s="36"/>
      <c r="L15" s="36"/>
      <c r="M15" s="36"/>
      <c r="N15" s="36"/>
      <c r="O15" s="36"/>
      <c r="P15" s="36"/>
      <c r="Q15" s="36"/>
      <c r="R15" s="36"/>
    </row>
    <row r="16" spans="2:18">
      <c r="B16" s="46" t="s">
        <v>4</v>
      </c>
      <c r="C16" s="35">
        <v>267331.36700000003</v>
      </c>
      <c r="D16" s="35"/>
      <c r="E16" s="35">
        <v>274657.35700000002</v>
      </c>
      <c r="F16" s="35"/>
      <c r="G16" s="35">
        <f t="shared" si="1"/>
        <v>7325.9899999999907</v>
      </c>
      <c r="H16" s="35"/>
      <c r="J16" s="36"/>
      <c r="L16" s="36"/>
      <c r="M16" s="36"/>
      <c r="N16" s="36"/>
      <c r="O16" s="36"/>
      <c r="P16" s="36"/>
      <c r="Q16" s="36"/>
      <c r="R16" s="36"/>
    </row>
    <row r="17" spans="2:18">
      <c r="C17" s="39">
        <f>+SUM(C14:C16)</f>
        <v>10160779.733999999</v>
      </c>
      <c r="D17" s="39"/>
      <c r="E17" s="39">
        <f>+SUM(E14:E16)</f>
        <v>10153459.722000001</v>
      </c>
      <c r="F17" s="39"/>
      <c r="G17" s="39">
        <f>+SUM(G14:G16)</f>
        <v>-7320.0119999994058</v>
      </c>
      <c r="H17" s="53"/>
      <c r="J17" s="37"/>
      <c r="K17" s="23"/>
      <c r="L17" s="37"/>
      <c r="M17" s="37"/>
      <c r="N17" s="37"/>
      <c r="O17" s="37"/>
      <c r="P17" s="37"/>
      <c r="Q17" s="37"/>
      <c r="R17" s="36"/>
    </row>
    <row r="18" spans="2:18" ht="6" customHeight="1">
      <c r="C18" s="35"/>
      <c r="D18" s="35"/>
      <c r="E18" s="35"/>
      <c r="F18" s="35"/>
      <c r="G18" s="35"/>
      <c r="H18" s="35"/>
      <c r="L18" s="36"/>
      <c r="M18" s="36"/>
      <c r="N18" s="36"/>
      <c r="O18" s="36"/>
      <c r="P18" s="36"/>
      <c r="Q18" s="36"/>
      <c r="R18" s="36"/>
    </row>
    <row r="19" spans="2:18">
      <c r="B19" s="44" t="s">
        <v>290</v>
      </c>
      <c r="C19" s="40">
        <f>+C11-C17</f>
        <v>323664.96300000139</v>
      </c>
      <c r="D19" s="40"/>
      <c r="E19" s="40">
        <f>+E11-E17</f>
        <v>342719.35099999793</v>
      </c>
      <c r="F19" s="40"/>
      <c r="G19" s="40">
        <f t="shared" ref="G19" si="2">+E19-C19</f>
        <v>19054.387999996543</v>
      </c>
      <c r="H19" s="40"/>
      <c r="I19" s="35"/>
      <c r="J19" s="36"/>
      <c r="L19" s="36"/>
      <c r="M19" s="36"/>
      <c r="N19" s="36"/>
      <c r="O19" s="36"/>
      <c r="P19" s="36"/>
      <c r="Q19" s="36"/>
      <c r="R19" s="36"/>
    </row>
    <row r="20" spans="2:18" ht="6" customHeight="1">
      <c r="C20" s="35"/>
      <c r="D20" s="35"/>
      <c r="E20" s="35"/>
      <c r="F20" s="35"/>
      <c r="G20" s="35"/>
      <c r="H20" s="35"/>
      <c r="L20" s="36"/>
      <c r="M20" s="36"/>
      <c r="N20" s="36"/>
      <c r="O20" s="36"/>
      <c r="P20" s="36"/>
      <c r="Q20" s="36"/>
      <c r="R20" s="36"/>
    </row>
    <row r="21" spans="2:18">
      <c r="B21" s="46" t="s">
        <v>280</v>
      </c>
      <c r="C21" s="35">
        <v>1018812.037</v>
      </c>
      <c r="D21" s="35"/>
      <c r="E21" s="35">
        <v>656883.17200000002</v>
      </c>
      <c r="F21" s="35"/>
      <c r="G21" s="35">
        <f t="shared" ref="G21:G23" si="3">+E21-C21</f>
        <v>-361928.86499999999</v>
      </c>
      <c r="H21" s="35"/>
      <c r="J21" s="36"/>
      <c r="L21" s="36"/>
      <c r="M21" s="36"/>
      <c r="N21" s="36"/>
      <c r="O21" s="36"/>
      <c r="P21" s="36"/>
      <c r="Q21" s="36"/>
      <c r="R21" s="36"/>
    </row>
    <row r="22" spans="2:18" ht="6" customHeight="1">
      <c r="C22" s="35"/>
      <c r="D22" s="35"/>
      <c r="E22" s="35"/>
      <c r="F22" s="35"/>
      <c r="G22" s="35"/>
      <c r="H22" s="35"/>
      <c r="L22" s="36"/>
      <c r="M22" s="36"/>
      <c r="N22" s="36"/>
      <c r="O22" s="36"/>
      <c r="P22" s="36"/>
      <c r="Q22" s="36"/>
      <c r="R22" s="36"/>
    </row>
    <row r="23" spans="2:18">
      <c r="B23" s="46" t="s">
        <v>201</v>
      </c>
      <c r="C23" s="38">
        <v>18499.998</v>
      </c>
      <c r="D23" s="38"/>
      <c r="E23" s="38">
        <v>18500.002</v>
      </c>
      <c r="F23" s="38"/>
      <c r="G23" s="38">
        <f t="shared" si="3"/>
        <v>4.0000000008149073E-3</v>
      </c>
      <c r="H23" s="54"/>
      <c r="J23" s="36"/>
      <c r="L23" s="36"/>
      <c r="M23" s="36"/>
      <c r="N23" s="36"/>
      <c r="O23" s="36"/>
      <c r="P23" s="36"/>
      <c r="Q23" s="36"/>
      <c r="R23" s="36"/>
    </row>
    <row r="24" spans="2:18" ht="6" customHeight="1">
      <c r="C24" s="35"/>
      <c r="D24" s="35"/>
      <c r="E24" s="35"/>
      <c r="F24" s="35"/>
      <c r="G24" s="35"/>
      <c r="H24" s="35"/>
      <c r="L24" s="36"/>
      <c r="M24" s="36"/>
      <c r="N24" s="36"/>
      <c r="O24" s="36"/>
      <c r="P24" s="36"/>
      <c r="Q24" s="36"/>
      <c r="R24" s="36"/>
    </row>
    <row r="25" spans="2:18" ht="15.75" thickBot="1">
      <c r="B25" s="23" t="s">
        <v>288</v>
      </c>
      <c r="C25" s="41">
        <f>+C19-C21-C23</f>
        <v>-713647.07199999865</v>
      </c>
      <c r="D25" s="41"/>
      <c r="E25" s="41">
        <f>+E19-E21-E23</f>
        <v>-332663.82300000207</v>
      </c>
      <c r="F25" s="41"/>
      <c r="G25" s="41">
        <f>+G19-G21-G23</f>
        <v>380983.24899999652</v>
      </c>
      <c r="H25" s="53"/>
      <c r="J25" s="36"/>
      <c r="L25" s="36"/>
      <c r="M25" s="36"/>
      <c r="N25" s="36"/>
      <c r="O25" s="36"/>
      <c r="P25" s="36"/>
      <c r="Q25" s="36"/>
      <c r="R25" s="36"/>
    </row>
    <row r="26" spans="2:18" ht="15.75" thickTop="1">
      <c r="B26" s="52" t="s">
        <v>235</v>
      </c>
      <c r="C26" s="53"/>
      <c r="D26" s="53"/>
      <c r="E26" s="53"/>
      <c r="F26" s="53"/>
      <c r="G26" s="53"/>
      <c r="H26" s="53"/>
      <c r="J26" s="36"/>
      <c r="L26" s="36"/>
      <c r="M26" s="36"/>
      <c r="N26" s="36"/>
      <c r="O26" s="36"/>
      <c r="P26" s="36"/>
      <c r="Q26" s="36"/>
      <c r="R26" s="36"/>
    </row>
    <row r="28" spans="2:18" ht="21">
      <c r="B28" s="60" t="s">
        <v>309</v>
      </c>
      <c r="C28" s="60"/>
      <c r="D28" s="60"/>
      <c r="E28" s="60"/>
      <c r="F28" s="60"/>
      <c r="G28" s="60"/>
      <c r="H28" s="48"/>
    </row>
    <row r="29" spans="2:18" ht="6" customHeight="1"/>
    <row r="30" spans="2:18">
      <c r="C30" s="59" t="s">
        <v>272</v>
      </c>
      <c r="D30" s="59"/>
      <c r="E30" s="59"/>
      <c r="F30" s="59"/>
      <c r="G30" s="59"/>
      <c r="H30" s="47"/>
    </row>
    <row r="31" spans="2:18" ht="6" customHeight="1"/>
    <row r="32" spans="2:18">
      <c r="B32" s="23"/>
      <c r="C32" s="43" t="s">
        <v>289</v>
      </c>
      <c r="D32" s="44"/>
      <c r="E32" s="43" t="s">
        <v>284</v>
      </c>
      <c r="F32" s="43"/>
      <c r="G32" s="43" t="s">
        <v>236</v>
      </c>
      <c r="H32" s="43"/>
    </row>
    <row r="33" spans="2:8">
      <c r="B33" s="23"/>
      <c r="C33" s="43" t="s">
        <v>308</v>
      </c>
      <c r="D33" s="44"/>
      <c r="E33" s="43" t="s">
        <v>308</v>
      </c>
      <c r="F33" s="43"/>
      <c r="G33" s="43"/>
      <c r="H33" s="43"/>
    </row>
    <row r="34" spans="2:8" ht="6" customHeight="1"/>
    <row r="35" spans="2:8">
      <c r="B35" s="23" t="s">
        <v>291</v>
      </c>
    </row>
    <row r="36" spans="2:8">
      <c r="B36" s="49" t="s">
        <v>292</v>
      </c>
      <c r="C36" s="37">
        <f>+C25</f>
        <v>-713647.07199999865</v>
      </c>
      <c r="D36" s="23"/>
      <c r="E36" s="37">
        <f>+E25</f>
        <v>-332663.82300000207</v>
      </c>
      <c r="F36" s="23"/>
      <c r="G36" s="37">
        <f>+G25</f>
        <v>380983.24899999652</v>
      </c>
      <c r="H36" s="37"/>
    </row>
    <row r="37" spans="2:8">
      <c r="B37" s="45" t="s">
        <v>293</v>
      </c>
      <c r="C37" s="36"/>
      <c r="D37" s="36"/>
      <c r="E37" s="36"/>
      <c r="F37" s="36"/>
      <c r="G37" s="36"/>
      <c r="H37" s="36"/>
    </row>
    <row r="38" spans="2:8">
      <c r="B38" s="46" t="s">
        <v>4</v>
      </c>
      <c r="C38" s="36">
        <f>+C16</f>
        <v>267331.36700000003</v>
      </c>
      <c r="D38" s="36"/>
      <c r="E38" s="36">
        <f>+E16</f>
        <v>274657.35700000002</v>
      </c>
      <c r="F38" s="36"/>
      <c r="G38" s="36">
        <f>+G16</f>
        <v>7325.9899999999907</v>
      </c>
      <c r="H38" s="36"/>
    </row>
    <row r="39" spans="2:8">
      <c r="B39" s="46" t="s">
        <v>294</v>
      </c>
      <c r="C39" s="36">
        <v>815015.27300000004</v>
      </c>
      <c r="D39" s="36"/>
      <c r="E39" s="36">
        <v>463419.19400000002</v>
      </c>
      <c r="F39" s="36"/>
      <c r="G39" s="36">
        <f>+E39-C39</f>
        <v>-351596.07900000003</v>
      </c>
      <c r="H39" s="36"/>
    </row>
    <row r="40" spans="2:8">
      <c r="B40" s="46" t="s">
        <v>296</v>
      </c>
      <c r="C40" s="36"/>
      <c r="D40" s="36"/>
      <c r="E40" s="36"/>
      <c r="F40" s="36"/>
      <c r="G40" s="36"/>
      <c r="H40" s="36"/>
    </row>
    <row r="41" spans="2:8">
      <c r="B41" s="46" t="s">
        <v>297</v>
      </c>
      <c r="C41" s="36"/>
      <c r="D41" s="36"/>
      <c r="E41" s="36"/>
      <c r="F41" s="36"/>
      <c r="G41" s="36"/>
      <c r="H41" s="36"/>
    </row>
    <row r="42" spans="2:8">
      <c r="B42" s="46" t="s">
        <v>298</v>
      </c>
      <c r="C42" s="36">
        <f>221000/2</f>
        <v>110500</v>
      </c>
      <c r="D42" s="36"/>
      <c r="E42" s="36">
        <f>221000/2</f>
        <v>110500</v>
      </c>
      <c r="F42" s="36"/>
      <c r="G42" s="36">
        <f>+E42-C42</f>
        <v>0</v>
      </c>
      <c r="H42" s="36"/>
    </row>
    <row r="43" spans="2:8">
      <c r="B43" s="46" t="s">
        <v>299</v>
      </c>
      <c r="C43" s="36"/>
      <c r="D43" s="36"/>
      <c r="E43" s="36"/>
      <c r="F43" s="36"/>
      <c r="G43" s="36"/>
      <c r="H43" s="36"/>
    </row>
    <row r="44" spans="2:8">
      <c r="B44" s="49" t="s">
        <v>295</v>
      </c>
      <c r="C44" s="50">
        <f>+C36+C38+C39+C40+C41+C42+C43</f>
        <v>479199.56800000143</v>
      </c>
      <c r="D44" s="51"/>
      <c r="E44" s="50">
        <f>+E36+E38+E39+E40+E41+E42+E43</f>
        <v>515912.72799999797</v>
      </c>
      <c r="F44" s="51"/>
      <c r="G44" s="50">
        <f>+G36+G38+G39+G40+G41+G42+G43</f>
        <v>36713.159999996482</v>
      </c>
      <c r="H44" s="37"/>
    </row>
    <row r="45" spans="2:8">
      <c r="B45" s="52" t="s">
        <v>235</v>
      </c>
    </row>
  </sheetData>
  <mergeCells count="4">
    <mergeCell ref="C3:G3"/>
    <mergeCell ref="B1:G1"/>
    <mergeCell ref="C30:G30"/>
    <mergeCell ref="B28:G28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Aðalskjal</vt:lpstr>
      <vt:lpstr>Fjárfestingar</vt:lpstr>
      <vt:lpstr>Rekstrarreikningur</vt:lpstr>
      <vt:lpstr>Rekstrarreikningur!Print_Area</vt:lpstr>
      <vt:lpstr>Aðalskjal!Print_Titles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2023-08-28T17:09:38Z</cp:lastPrinted>
  <dcterms:created xsi:type="dcterms:W3CDTF">2023-05-30T14:23:12Z</dcterms:created>
  <dcterms:modified xsi:type="dcterms:W3CDTF">2023-08-31T12:36:07Z</dcterms:modified>
</cp:coreProperties>
</file>