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khald\2022 Rekstur\Rekstur jan - sept 2022 yfirlit\"/>
    </mc:Choice>
  </mc:AlternateContent>
  <xr:revisionPtr revIDLastSave="0" documentId="13_ncr:1_{060D8093-FEF0-4D2A-8FCA-82758E4AED02}" xr6:coauthVersionLast="47" xr6:coauthVersionMax="47" xr10:uidLastSave="{00000000-0000-0000-0000-000000000000}"/>
  <bookViews>
    <workbookView xWindow="-120" yWindow="-120" windowWidth="29040" windowHeight="15840" xr2:uid="{F4FAEE74-48C0-4CE5-A062-84849C72FC0A}"/>
  </bookViews>
  <sheets>
    <sheet name="Rekstraryfirlit" sheetId="1" r:id="rId1"/>
    <sheet name="Fjárfestingar" sheetId="2" r:id="rId2"/>
    <sheet name="Rekstrarreikningu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" l="1"/>
  <c r="D48" i="2" s="1"/>
  <c r="B48" i="2"/>
  <c r="E48" i="2" s="1"/>
  <c r="E47" i="2"/>
  <c r="E46" i="2"/>
  <c r="D46" i="2"/>
  <c r="E45" i="2"/>
  <c r="D45" i="2"/>
  <c r="C45" i="2"/>
  <c r="E44" i="2"/>
  <c r="D44" i="2"/>
  <c r="E43" i="2"/>
  <c r="D43" i="2"/>
  <c r="E42" i="2"/>
  <c r="D42" i="2"/>
  <c r="B36" i="2"/>
  <c r="E36" i="2" s="1"/>
  <c r="B33" i="2"/>
  <c r="E32" i="2"/>
  <c r="C32" i="2"/>
  <c r="D32" i="2" s="1"/>
  <c r="E31" i="2"/>
  <c r="D31" i="2"/>
  <c r="D33" i="2" s="1"/>
  <c r="C28" i="2"/>
  <c r="C27" i="2"/>
  <c r="E27" i="2" s="1"/>
  <c r="E26" i="2"/>
  <c r="D26" i="2"/>
  <c r="E25" i="2"/>
  <c r="D25" i="2"/>
  <c r="E24" i="2"/>
  <c r="D24" i="2"/>
  <c r="E23" i="2"/>
  <c r="D23" i="2"/>
  <c r="E22" i="2"/>
  <c r="D22" i="2"/>
  <c r="B21" i="2"/>
  <c r="E21" i="2" s="1"/>
  <c r="E20" i="2"/>
  <c r="D20" i="2"/>
  <c r="E19" i="2"/>
  <c r="D19" i="2"/>
  <c r="B18" i="2"/>
  <c r="E18" i="2" s="1"/>
  <c r="E17" i="2"/>
  <c r="B17" i="2"/>
  <c r="D17" i="2" s="1"/>
  <c r="E16" i="2"/>
  <c r="D16" i="2"/>
  <c r="B15" i="2"/>
  <c r="E15" i="2" s="1"/>
  <c r="E14" i="2"/>
  <c r="D14" i="2"/>
  <c r="E13" i="2"/>
  <c r="D13" i="2"/>
  <c r="B11" i="2"/>
  <c r="E10" i="2"/>
  <c r="D10" i="2"/>
  <c r="E9" i="2"/>
  <c r="D9" i="2"/>
  <c r="C9" i="2"/>
  <c r="E8" i="2"/>
  <c r="D8" i="2"/>
  <c r="E7" i="2"/>
  <c r="C7" i="2"/>
  <c r="D7" i="2" s="1"/>
  <c r="E6" i="2"/>
  <c r="D6" i="2"/>
  <c r="C6" i="2"/>
  <c r="D11" i="2" l="1"/>
  <c r="D21" i="2"/>
  <c r="B12" i="2"/>
  <c r="D15" i="2"/>
  <c r="D18" i="2"/>
  <c r="D27" i="2"/>
  <c r="C33" i="2"/>
  <c r="E33" i="2" s="1"/>
  <c r="D36" i="2"/>
  <c r="C38" i="2" l="1"/>
  <c r="C50" i="2" s="1"/>
  <c r="D12" i="2"/>
  <c r="D28" i="2" s="1"/>
  <c r="D38" i="2" s="1"/>
  <c r="E12" i="2"/>
  <c r="B28" i="2"/>
  <c r="E28" i="2" l="1"/>
  <c r="B38" i="2"/>
  <c r="E38" i="2" l="1"/>
  <c r="B50" i="2"/>
  <c r="E50" i="2" l="1"/>
  <c r="D50" i="2"/>
  <c r="I236" i="1" l="1"/>
  <c r="K201" i="1"/>
  <c r="K236" i="1" s="1"/>
  <c r="J201" i="1"/>
  <c r="J236" i="1" s="1"/>
  <c r="I201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<sst xmlns="http://schemas.openxmlformats.org/spreadsheetml/2006/main" count="289" uniqueCount="289">
  <si>
    <t>Mosfellsbær  -  rekstur janúar til september 2022</t>
  </si>
  <si>
    <t>Málaflokkur / deild</t>
  </si>
  <si>
    <t>Samtals     tekjur</t>
  </si>
  <si>
    <t>Laun og    launatengd    gjöld</t>
  </si>
  <si>
    <t>Breyting lífeyrisskuld-bindinga</t>
  </si>
  <si>
    <t>Annar rekstrar-kostnaður</t>
  </si>
  <si>
    <t>Afskriftir</t>
  </si>
  <si>
    <t>Samtals gjöld</t>
  </si>
  <si>
    <t>Fjármagns-liðir o.fl.</t>
  </si>
  <si>
    <t>Rekstrar- niðurstaða</t>
  </si>
  <si>
    <t>Fjárhags-áætlun</t>
  </si>
  <si>
    <t>Frávik</t>
  </si>
  <si>
    <t>SAMTALS</t>
  </si>
  <si>
    <t xml:space="preserve">  </t>
  </si>
  <si>
    <t>00  SKATTTEKJUR</t>
  </si>
  <si>
    <t>00010  Útsvar</t>
  </si>
  <si>
    <t>00060  Fasteignaskattur</t>
  </si>
  <si>
    <t>00110  Framlög úr Jöfnunarsjóði</t>
  </si>
  <si>
    <t>00350  Lóðarleiga</t>
  </si>
  <si>
    <t>02  FÉLAGSÞJÓNUSTA</t>
  </si>
  <si>
    <t>02010  Velferðarnefnd</t>
  </si>
  <si>
    <t>02020  Skrifstofa velferðarsviðs</t>
  </si>
  <si>
    <t>02110  Fjárhagsaðstoð</t>
  </si>
  <si>
    <t>02150  Stuðningsþjónusta - einstaklingsstuðningur</t>
  </si>
  <si>
    <t>02172  Erlendir ríkisborgarar</t>
  </si>
  <si>
    <t>02180  Sérstakur húsnæðisstuðningur</t>
  </si>
  <si>
    <t>02190  Önnur félagsleg aðstoð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</si>
  <si>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</si>
  <si>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</si>
  <si>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</si>
  <si>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</si>
  <si>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</si>
  <si>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</si>
  <si>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</si>
  <si>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02510  Akstursþjónusta</t>
  </si>
  <si>
    <t>02520  NPA þjónusta</t>
  </si>
  <si>
    <t>02564  Hulduhlíð búsetukjarni</t>
  </si>
  <si>
    <t>02565  Klapparhlíð búsetukjarni</t>
  </si>
  <si>
    <t>02566  Þverholt búsetukjarni</t>
  </si>
  <si>
    <t>02567  Heimili fyrir börn</t>
  </si>
  <si>
    <t>02569  Áfangaheimili fyrir geðfatlaða</t>
  </si>
  <si>
    <t>02570  Skammtímavistun fyrir fatlaða</t>
  </si>
  <si>
    <t>02580  Dagþjónusta fyrir fatlaða</t>
  </si>
  <si>
    <t>02590  Stuðningsfjölskyldur</t>
  </si>
  <si>
    <t>02595  Frístundaklúbburinn Úlfurinn</t>
  </si>
  <si>
    <t>02710  Ýmis lögbundin framlög</t>
  </si>
  <si>
    <t>02810  Ýmsir styrkir - félagsmál</t>
  </si>
  <si>
    <t>03  HEILBRIGÐISMÁL</t>
  </si>
  <si>
    <t>03220  Heilbrigðiseftirlit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</si>
  <si>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</si>
  <si>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</si>
  <si>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</si>
  <si>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</si>
  <si>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</si>
  <si>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</si>
  <si>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</si>
  <si>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</si>
  <si>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</si>
  <si>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</si>
  <si>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</si>
  <si>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04202  Kvíslarskóli</t>
  </si>
  <si>
    <t xml:space="preserve">04203  Krikaskóli </t>
  </si>
  <si>
    <t xml:space="preserve">04205  Lágafellsskóli </t>
  </si>
  <si>
    <t xml:space="preserve">04206  Helgafellsskóli </t>
  </si>
  <si>
    <t xml:space="preserve">04208  Höfðaberg </t>
  </si>
  <si>
    <t>04270  Nemendur í öðrum skólum</t>
  </si>
  <si>
    <t>04281  Frístundasel Varmárskóla</t>
  </si>
  <si>
    <t>04285  Frístundasel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</si>
  <si>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</si>
  <si>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</si>
  <si>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</si>
  <si>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</si>
  <si>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</si>
  <si>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04520  Umferðarskólinn ungir vegfarendur</t>
  </si>
  <si>
    <t>04810  Ýmsir styrkir - fræðslumál</t>
  </si>
  <si>
    <t>05  MENNINGARMÁL</t>
  </si>
  <si>
    <t>05010  Menningar- og lýðræðisnefnd</t>
  </si>
  <si>
    <t>05030  Laxnesssetur</t>
  </si>
  <si>
    <t>05220  Bókasafn</t>
  </si>
  <si>
    <t>05310  Héraðskjalasafn</t>
  </si>
  <si>
    <t>05510  Lista og menningarsjóður</t>
  </si>
  <si>
    <t>05520  Listasalur</t>
  </si>
  <si>
    <t>05720  Þjóðhátíð 17. júní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</si>
  <si>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</si>
  <si>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</si>
  <si>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</si>
  <si>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</si>
  <si>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</si>
  <si>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</si>
  <si>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</si>
  <si>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</si>
  <si>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</si>
  <si>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</si>
  <si>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</si>
  <si>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</si>
  <si>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</si>
  <si>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</si>
  <si>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</si>
  <si>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</si>
  <si>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</si>
  <si>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</si>
  <si>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</si>
  <si>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</si>
  <si>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</si>
  <si>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</si>
  <si>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</si>
  <si>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</si>
  <si>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</si>
  <si>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</si>
  <si>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</si>
  <si>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</si>
  <si>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</si>
  <si>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</si>
  <si>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</si>
  <si>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</si>
  <si>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</si>
  <si>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</si>
  <si>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</si>
  <si>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</si>
  <si>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</si>
  <si>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</si>
  <si>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</si>
  <si>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</si>
  <si>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</si>
  <si>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</si>
  <si>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</si>
  <si>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</si>
  <si>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</si>
  <si>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</si>
  <si>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</si>
  <si>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</si>
  <si>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</si>
  <si>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</si>
  <si>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11020  Umhverfisdeild</t>
  </si>
  <si>
    <t>11310  Garðyrkjudeild</t>
  </si>
  <si>
    <t>11410  Opin svæði</t>
  </si>
  <si>
    <t>11430  Leikvellir</t>
  </si>
  <si>
    <t>11440  Garðlönd</t>
  </si>
  <si>
    <t>11610  Jólaskreytingar</t>
  </si>
  <si>
    <t>11710  Minka- og refaeyðing</t>
  </si>
  <si>
    <t>11810  Styrkir</t>
  </si>
  <si>
    <t>13  ATVINNUMÁL</t>
  </si>
  <si>
    <t>13210  Landbúnaður</t>
  </si>
  <si>
    <t>21  SAMEIGNINLEGUR KOSTNAÐUR</t>
  </si>
  <si>
    <t>21010  Bæjarstjórn</t>
  </si>
  <si>
    <t>21030  Bæjarráð</t>
  </si>
  <si>
    <t>21040  Atvinnu- og nýsköpunarnefnd</t>
  </si>
  <si>
    <t>21070  Endurskoðun</t>
  </si>
  <si>
    <t>21110  Kosningar</t>
  </si>
  <si>
    <t>21410  Skrifstofa bæjarfélagsins</t>
  </si>
  <si>
    <t>21420  Fjármáladeild</t>
  </si>
  <si>
    <t>21430  Mannauðsdeild</t>
  </si>
  <si>
    <t>21450  Upplýsingatækni</t>
  </si>
  <si>
    <t>21610  Launanefnd - kjarasamningar</t>
  </si>
  <si>
    <t>21630  Hækkun lífeyrisskuldbindingar</t>
  </si>
  <si>
    <t>21640  Áfallið orlof</t>
  </si>
  <si>
    <t>21710  Vinarbæjartengsl</t>
  </si>
  <si>
    <t>21750  Samstarf sveitafélaga</t>
  </si>
  <si>
    <t>28  FJÁRMUNATEKJUR, FJÁRMAGNSGJÖLD</t>
  </si>
  <si>
    <t>28010  Vaxta- og verðbótatekjur af veltufjármunum</t>
  </si>
  <si>
    <t>28020  Tekjur af eignahlutum</t>
  </si>
  <si>
    <t>28030  Vaxta og verðbótatekjur innri lána</t>
  </si>
  <si>
    <t>28110  Vaxta og verðbótagjöld</t>
  </si>
  <si>
    <t>31  EIGNASJÓÐUR REKSTUR</t>
  </si>
  <si>
    <t>31010  Tekjur af byggingarétti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</si>
  <si>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</si>
  <si>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</si>
  <si>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</si>
  <si>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</si>
  <si>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</si>
  <si>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</si>
  <si>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</si>
  <si>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</si>
  <si>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Varmárskóli/Kvíslarskóli - fasteign</t>
  </si>
  <si>
    <t>31210  Lágafellsskóli - fasteign</t>
  </si>
  <si>
    <t>31215  Krikaskóli - fasteign</t>
  </si>
  <si>
    <t>31220  Höfðaberg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</si>
  <si>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</si>
  <si>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</si>
  <si>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</si>
  <si>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</si>
  <si>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</si>
  <si>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</si>
  <si>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</si>
  <si>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</si>
  <si>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</si>
  <si>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</si>
  <si>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</si>
  <si>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</si>
  <si>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</si>
  <si>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</si>
  <si>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</si>
  <si>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</si>
  <si>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</si>
  <si>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Íþróttamiðstöðin Klettur -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</si>
  <si>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</si>
  <si>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</si>
  <si>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</si>
  <si>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</si>
  <si>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</si>
  <si>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</si>
  <si>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</si>
  <si>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</si>
  <si>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</si>
  <si>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</si>
  <si>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</si>
  <si>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39  AÐRAR A- HLUTA STOFNANIR</t>
  </si>
  <si>
    <t>39100  SHS bs. - Rekstur</t>
  </si>
  <si>
    <t>39900  SHS bs. - Fjármunatekjur og fjármagnsgjöld</t>
  </si>
  <si>
    <t>Rekstrarniðurstaða A- hluta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</si>
  <si>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</si>
  <si>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</si>
  <si>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</si>
  <si>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</si>
  <si>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</si>
  <si>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</si>
  <si>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</si>
  <si>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</si>
  <si>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</si>
  <si>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</si>
  <si>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</si>
  <si>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</si>
  <si>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</si>
  <si>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</si>
  <si>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</si>
  <si>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</si>
  <si>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</si>
  <si>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</si>
  <si>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</si>
  <si>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</si>
  <si>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</si>
  <si>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</si>
  <si>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</si>
  <si>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</si>
  <si>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</si>
  <si>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</si>
  <si>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</si>
  <si>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89  AÐRAR B- HLUTA STOFNANIR</t>
  </si>
  <si>
    <t>89100  Strætó bs. - Rekstur</t>
  </si>
  <si>
    <t>89200  Sorpa bs. - Rekstur</t>
  </si>
  <si>
    <t>89800  Strætó bs. - Fjármunatekjur og fjármagnsgjöld</t>
  </si>
  <si>
    <t>89900  Sorpa bs. - Fjármunatekjur og fjármagnsgjöld</t>
  </si>
  <si>
    <t>MILLIFÆRSLUR</t>
  </si>
  <si>
    <t>Rekstrarniðurstaða A- og B hluta</t>
  </si>
  <si>
    <t>Fjárfestingar Mosfellsbæjar</t>
  </si>
  <si>
    <t>A hluti</t>
  </si>
  <si>
    <t>Fasteignir og önnur mannvirki</t>
  </si>
  <si>
    <t>Gatnamannvirki:</t>
  </si>
  <si>
    <t>Áhöld og tæki:</t>
  </si>
  <si>
    <t>B hluti</t>
  </si>
  <si>
    <t>Framkvæmdir janúar til september 2022</t>
  </si>
  <si>
    <t>Áætlun ársins         með viðaukum</t>
  </si>
  <si>
    <t>Ónotað af áætlun ársins</t>
  </si>
  <si>
    <t>Nýting</t>
  </si>
  <si>
    <t>Varmárskóli, endurbætur</t>
  </si>
  <si>
    <t>Kvíslarskóli, endurbætur</t>
  </si>
  <si>
    <t>Lágafellsskóli, endurbætur</t>
  </si>
  <si>
    <t>Brúarland</t>
  </si>
  <si>
    <t>Helgafellsskóli, nýbygging</t>
  </si>
  <si>
    <t>Helgafellsskóli endurgr. VSK frá fyrri árum</t>
  </si>
  <si>
    <t>Helgafellsskóli, íþróttahús</t>
  </si>
  <si>
    <t>Krikaskóli, endurbætur</t>
  </si>
  <si>
    <t>Hulduberg, nettó</t>
  </si>
  <si>
    <t>Bætt endhúsaðstaða - Reykjakot og Leirvogstunga</t>
  </si>
  <si>
    <t>Nýr leikskóli Helgafellslandi</t>
  </si>
  <si>
    <t>Endurnýjun skólalóða (Hlaðhamar,Hlíð, Höfðaberg)</t>
  </si>
  <si>
    <t>Íþróttamiðstöðin Varmá</t>
  </si>
  <si>
    <t>Íþróttamiðstöðin Lágafell</t>
  </si>
  <si>
    <t>Íþróttamiðstöðin að Varmá</t>
  </si>
  <si>
    <t>Þjónustustöð</t>
  </si>
  <si>
    <t>Bólið</t>
  </si>
  <si>
    <t>Ævintýragarður</t>
  </si>
  <si>
    <t>Aðstaða skógræktar</t>
  </si>
  <si>
    <t>Stikaðar gönguleiðir/Okkar Mosó</t>
  </si>
  <si>
    <t>Skíðasvæði</t>
  </si>
  <si>
    <t>Hlégarður</t>
  </si>
  <si>
    <t>Fasteignir og önnur mannvirki samtals</t>
  </si>
  <si>
    <t>Gatnaframkvæmdir</t>
  </si>
  <si>
    <t>Tekjur af gatnagerðargjöldum</t>
  </si>
  <si>
    <t>Gatnamannvirki samtals</t>
  </si>
  <si>
    <t>Bifreið</t>
  </si>
  <si>
    <t>Fjárfestingar A hluta samtals</t>
  </si>
  <si>
    <t>Hitaveita</t>
  </si>
  <si>
    <t>Vatnsveita</t>
  </si>
  <si>
    <t>Fráveita</t>
  </si>
  <si>
    <t>Félagslegar / almennar íbúðir (nettó)</t>
  </si>
  <si>
    <t>Hjúkrunarheimili</t>
  </si>
  <si>
    <t>Fjárfestingar B hluta samtals</t>
  </si>
  <si>
    <t>Fjárfestingar A og B hluta 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</si>
</sst>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#,##0\ _);\(* #,##0\ 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3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rgb="FF00338D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49">
    <xf numFmtId="0" fontId="0" fillId="0" borderId="0" xfId="0"/>
    <xf numFmtId="0" fontId="4" fillId="3" borderId="0" xfId="3" applyFont="1" applyFill="1"/>
    <xf numFmtId="0" fontId="5" fillId="3" borderId="1" xfId="3" applyFont="1" applyFill="1" applyBorder="1" applyAlignment="1">
      <alignment horizontal="left" wrapText="1"/>
    </xf>
    <xf numFmtId="0" fontId="5" fillId="3" borderId="1" xfId="3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7" fillId="0" borderId="0" xfId="0" applyFont="1"/>
    <xf numFmtId="3" fontId="7" fillId="0" borderId="0" xfId="0" applyNumberFormat="1" applyFont="1"/>
    <xf numFmtId="0" fontId="2" fillId="3" borderId="0" xfId="0" applyFont="1" applyFill="1"/>
    <xf numFmtId="3" fontId="2" fillId="3" borderId="0" xfId="0" applyNumberFormat="1" applyFont="1" applyFill="1"/>
    <xf numFmtId="3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2" xfId="0" applyNumberFormat="1" applyFont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wrapText="1"/>
    </xf>
    <xf numFmtId="0" fontId="12" fillId="4" borderId="1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left" vertical="center"/>
    </xf>
    <xf numFmtId="165" fontId="13" fillId="4" borderId="0" xfId="1" applyNumberFormat="1" applyFont="1" applyFill="1" applyBorder="1" applyAlignment="1">
      <alignment horizontal="right" vertical="center"/>
    </xf>
    <xf numFmtId="165" fontId="13" fillId="4" borderId="8" xfId="1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9" fontId="13" fillId="4" borderId="8" xfId="2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left" vertical="center"/>
    </xf>
    <xf numFmtId="165" fontId="13" fillId="4" borderId="9" xfId="1" applyNumberFormat="1" applyFont="1" applyFill="1" applyBorder="1" applyAlignment="1">
      <alignment horizontal="right" vertical="center"/>
    </xf>
    <xf numFmtId="9" fontId="13" fillId="4" borderId="10" xfId="2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165" fontId="13" fillId="4" borderId="11" xfId="1" applyNumberFormat="1" applyFont="1" applyFill="1" applyBorder="1" applyAlignment="1">
      <alignment horizontal="right" vertical="center"/>
    </xf>
    <xf numFmtId="9" fontId="13" fillId="4" borderId="12" xfId="2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left" vertical="center"/>
    </xf>
    <xf numFmtId="165" fontId="13" fillId="4" borderId="10" xfId="1" applyNumberFormat="1" applyFont="1" applyFill="1" applyBorder="1" applyAlignment="1">
      <alignment horizontal="right" vertical="center"/>
    </xf>
    <xf numFmtId="0" fontId="12" fillId="4" borderId="14" xfId="0" applyFont="1" applyFill="1" applyBorder="1" applyAlignment="1">
      <alignment horizontal="right" vertical="center"/>
    </xf>
    <xf numFmtId="165" fontId="12" fillId="4" borderId="11" xfId="1" applyNumberFormat="1" applyFont="1" applyFill="1" applyBorder="1" applyAlignment="1">
      <alignment horizontal="right" vertical="center"/>
    </xf>
    <xf numFmtId="0" fontId="0" fillId="0" borderId="7" xfId="0" applyBorder="1"/>
    <xf numFmtId="165" fontId="0" fillId="0" borderId="0" xfId="0" applyNumberFormat="1"/>
    <xf numFmtId="0" fontId="0" fillId="0" borderId="8" xfId="0" applyBorder="1"/>
    <xf numFmtId="0" fontId="12" fillId="4" borderId="13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9" fontId="13" fillId="0" borderId="8" xfId="2" applyFont="1" applyFill="1" applyBorder="1" applyAlignment="1">
      <alignment horizontal="right" vertical="center"/>
    </xf>
    <xf numFmtId="0" fontId="0" fillId="5" borderId="14" xfId="0" applyFill="1" applyBorder="1"/>
    <xf numFmtId="0" fontId="0" fillId="5" borderId="11" xfId="0" applyFill="1" applyBorder="1"/>
    <xf numFmtId="0" fontId="0" fillId="5" borderId="12" xfId="0" applyFill="1" applyBorder="1"/>
  </cellXfs>
  <cellStyles count="4">
    <cellStyle name="Accent1" xfId="3" builtinId="29"/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17</xdr:col>
      <xdr:colOff>103467</xdr:colOff>
      <xdr:row>46</xdr:row>
      <xdr:rowOff>8476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FE0DCF-A6FC-2CC7-3FDB-373620061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0466667" cy="8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CA0C-2C59-4022-8E48-2FBCFDD505B7}">
  <sheetPr>
    <pageSetUpPr fitToPage="1"/>
  </sheetPr>
  <dimension ref="A1:K237"/>
  <sheetViews>
    <sheetView tabSelected="1" zoomScale="80" zoomScaleNormal="80" workbookViewId="0">
      <selection activeCell="B244" sqref="B244"/>
    </sheetView>
  </sheetViews>
  <sheetFormatPr defaultRowHeight="15" outlineLevelRow="1" x14ac:dyDescent="0.25"/>
  <cols>
    <col min="1" max="1" width="48.42578125" bestFit="1" customWidth="1"/>
    <col min="2" max="11" width="15.85546875" customWidth="1"/>
  </cols>
  <sheetData>
    <row r="1" spans="1:1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1.75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4" t="s">
        <v>11</v>
      </c>
    </row>
    <row r="4" spans="1:11" x14ac:dyDescent="0.25">
      <c r="A4" s="5" t="s">
        <v>12</v>
      </c>
      <c r="B4" s="6">
        <f>B6+B11+B39+B41+B67+B79+B98+B100+B105+B114+B123+B133+B135+B150+B155+B194+B198+B203+B209+B218+B219+B223+B230+B235</f>
        <v>-15045201157</v>
      </c>
      <c r="C4" s="6">
        <f t="shared" ref="C4:K4" si="0">C6+C11+C39+C41+C67+C79+C98+C100+C105+C114+C123+C133+C135+C150+C155+C194+C198+C203+C209+C218+C219+C223+C230+C235</f>
        <v>6107908300</v>
      </c>
      <c r="D4" s="6">
        <f t="shared" si="0"/>
        <v>135000000</v>
      </c>
      <c r="E4" s="6">
        <f t="shared" si="0"/>
        <v>7737853332</v>
      </c>
      <c r="F4" s="6">
        <f t="shared" si="0"/>
        <v>435424485</v>
      </c>
      <c r="G4" s="6">
        <f t="shared" si="0"/>
        <v>14443936117</v>
      </c>
      <c r="H4" s="6">
        <f t="shared" si="0"/>
        <v>1374365867</v>
      </c>
      <c r="I4" s="6">
        <f t="shared" si="0"/>
        <v>773100827</v>
      </c>
      <c r="J4" s="6">
        <f t="shared" si="0"/>
        <v>89704616</v>
      </c>
      <c r="K4" s="6">
        <f t="shared" si="0"/>
        <v>683396211</v>
      </c>
    </row>
    <row r="5" spans="1:11" x14ac:dyDescent="0.25">
      <c r="A5" t="s">
        <v>13</v>
      </c>
    </row>
    <row r="6" spans="1:11" x14ac:dyDescent="0.25">
      <c r="A6" s="7" t="s">
        <v>14</v>
      </c>
      <c r="B6" s="8">
        <v>-9720041442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-9720041442</v>
      </c>
      <c r="J6" s="8">
        <v>-9504708716</v>
      </c>
      <c r="K6" s="8">
        <v>-215332726</v>
      </c>
    </row>
    <row r="7" spans="1:11" hidden="1" outlineLevel="1" x14ac:dyDescent="0.25">
      <c r="A7" t="s">
        <v>15</v>
      </c>
      <c r="B7" s="9">
        <v>-6768188820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-6768188820</v>
      </c>
      <c r="J7" s="9">
        <v>-6555909730</v>
      </c>
      <c r="K7" s="9">
        <v>-212279090</v>
      </c>
    </row>
    <row r="8" spans="1:11" hidden="1" outlineLevel="1" x14ac:dyDescent="0.25">
      <c r="A8" t="s">
        <v>16</v>
      </c>
      <c r="B8" s="9">
        <v>-1007568487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-1007568487</v>
      </c>
      <c r="J8" s="9">
        <v>-1010250000</v>
      </c>
      <c r="K8" s="9">
        <v>2681513</v>
      </c>
    </row>
    <row r="9" spans="1:11" hidden="1" outlineLevel="1" x14ac:dyDescent="0.25">
      <c r="A9" t="s">
        <v>17</v>
      </c>
      <c r="B9" s="9">
        <v>-1815236197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-1815236197</v>
      </c>
      <c r="J9" s="9">
        <v>-1809548989</v>
      </c>
      <c r="K9" s="9">
        <v>-5687208</v>
      </c>
    </row>
    <row r="10" spans="1:11" hidden="1" outlineLevel="1" x14ac:dyDescent="0.25">
      <c r="A10" t="s">
        <v>18</v>
      </c>
      <c r="B10" s="9">
        <v>-129047938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-129047938</v>
      </c>
      <c r="J10" s="9">
        <v>-128999997</v>
      </c>
      <c r="K10" s="9">
        <v>-47941</v>
      </c>
    </row>
    <row r="11" spans="1:11" collapsed="1" x14ac:dyDescent="0.25">
      <c r="A11" s="7" t="s">
        <v>19</v>
      </c>
      <c r="B11" s="8">
        <v>-430113264</v>
      </c>
      <c r="C11" s="8">
        <v>646279560</v>
      </c>
      <c r="D11" s="8">
        <v>0</v>
      </c>
      <c r="E11" s="8">
        <v>1950475193</v>
      </c>
      <c r="F11" s="8">
        <v>0</v>
      </c>
      <c r="G11" s="8">
        <v>2596754753</v>
      </c>
      <c r="H11" s="8">
        <v>0</v>
      </c>
      <c r="I11" s="8">
        <v>2166641489</v>
      </c>
      <c r="J11" s="8">
        <v>2087800858</v>
      </c>
      <c r="K11" s="8">
        <v>78840631</v>
      </c>
    </row>
    <row r="12" spans="1:11" hidden="1" outlineLevel="1" x14ac:dyDescent="0.25">
      <c r="A12" t="s">
        <v>20</v>
      </c>
      <c r="B12" s="9">
        <v>0</v>
      </c>
      <c r="C12" s="9">
        <v>4631719</v>
      </c>
      <c r="D12" s="9">
        <v>0</v>
      </c>
      <c r="E12" s="9">
        <v>5600</v>
      </c>
      <c r="F12" s="9">
        <v>0</v>
      </c>
      <c r="G12" s="9">
        <v>4637319</v>
      </c>
      <c r="H12" s="9">
        <v>0</v>
      </c>
      <c r="I12" s="9">
        <v>4637319</v>
      </c>
      <c r="J12" s="9">
        <v>4989129</v>
      </c>
      <c r="K12" s="9">
        <v>-351810</v>
      </c>
    </row>
    <row r="13" spans="1:11" hidden="1" outlineLevel="1" x14ac:dyDescent="0.25">
      <c r="A13" t="s">
        <v>21</v>
      </c>
      <c r="B13" s="9">
        <v>-3979701</v>
      </c>
      <c r="C13" s="9">
        <v>87906125</v>
      </c>
      <c r="D13" s="9">
        <v>0</v>
      </c>
      <c r="E13" s="9">
        <v>15498201</v>
      </c>
      <c r="F13" s="9">
        <v>0</v>
      </c>
      <c r="G13" s="9">
        <v>103404326</v>
      </c>
      <c r="H13" s="9">
        <v>0</v>
      </c>
      <c r="I13" s="9">
        <v>99424625</v>
      </c>
      <c r="J13" s="9">
        <v>95830664</v>
      </c>
      <c r="K13" s="9">
        <v>3593961</v>
      </c>
    </row>
    <row r="14" spans="1:11" hidden="1" outlineLevel="1" x14ac:dyDescent="0.25">
      <c r="A14" t="s">
        <v>22</v>
      </c>
      <c r="B14" s="9">
        <v>0</v>
      </c>
      <c r="C14" s="9">
        <v>0</v>
      </c>
      <c r="D14" s="9">
        <v>0</v>
      </c>
      <c r="E14" s="9">
        <v>52245427</v>
      </c>
      <c r="F14" s="9">
        <v>0</v>
      </c>
      <c r="G14" s="9">
        <v>52245427</v>
      </c>
      <c r="H14" s="9">
        <v>0</v>
      </c>
      <c r="I14" s="9">
        <v>52245427</v>
      </c>
      <c r="J14" s="9">
        <v>49400000</v>
      </c>
      <c r="K14" s="9">
        <v>2845427</v>
      </c>
    </row>
    <row r="15" spans="1:11" hidden="1" outlineLevel="1" x14ac:dyDescent="0.25">
      <c r="A15" t="s">
        <v>23</v>
      </c>
      <c r="B15" s="9">
        <v>0</v>
      </c>
      <c r="C15" s="9">
        <v>39458583</v>
      </c>
      <c r="D15" s="9">
        <v>0</v>
      </c>
      <c r="E15" s="9">
        <v>6830344</v>
      </c>
      <c r="F15" s="9">
        <v>0</v>
      </c>
      <c r="G15" s="9">
        <v>46288927</v>
      </c>
      <c r="H15" s="9">
        <v>0</v>
      </c>
      <c r="I15" s="9">
        <v>46288927</v>
      </c>
      <c r="J15" s="9">
        <v>53900918</v>
      </c>
      <c r="K15" s="9">
        <v>-7611991</v>
      </c>
    </row>
    <row r="16" spans="1:11" hidden="1" outlineLevel="1" x14ac:dyDescent="0.25">
      <c r="A16" t="s">
        <v>24</v>
      </c>
      <c r="B16" s="9">
        <v>0</v>
      </c>
      <c r="C16" s="9">
        <v>0</v>
      </c>
      <c r="D16" s="9">
        <v>0</v>
      </c>
      <c r="E16" s="9">
        <v>817499</v>
      </c>
      <c r="F16" s="9">
        <v>0</v>
      </c>
      <c r="G16" s="9">
        <v>817499</v>
      </c>
      <c r="H16" s="9">
        <v>0</v>
      </c>
      <c r="I16" s="9">
        <v>817499</v>
      </c>
      <c r="J16" s="9">
        <v>600300</v>
      </c>
      <c r="K16" s="9">
        <v>217199</v>
      </c>
    </row>
    <row r="17" spans="1:11" hidden="1" outlineLevel="1" x14ac:dyDescent="0.25">
      <c r="A17" t="s">
        <v>25</v>
      </c>
      <c r="B17" s="9">
        <v>0</v>
      </c>
      <c r="C17" s="9">
        <v>0</v>
      </c>
      <c r="D17" s="9">
        <v>0</v>
      </c>
      <c r="E17" s="9">
        <v>50779582</v>
      </c>
      <c r="F17" s="9">
        <v>0</v>
      </c>
      <c r="G17" s="9">
        <v>50779582</v>
      </c>
      <c r="H17" s="9">
        <v>0</v>
      </c>
      <c r="I17" s="9">
        <v>50779582</v>
      </c>
      <c r="J17" s="9">
        <v>47295000</v>
      </c>
      <c r="K17" s="9">
        <v>3484582</v>
      </c>
    </row>
    <row r="18" spans="1:11" hidden="1" outlineLevel="1" x14ac:dyDescent="0.25">
      <c r="A18" t="s">
        <v>26</v>
      </c>
      <c r="B18" s="9">
        <v>0</v>
      </c>
      <c r="C18" s="9">
        <v>0</v>
      </c>
      <c r="D18" s="9">
        <v>0</v>
      </c>
      <c r="E18" s="9">
        <v>2946264</v>
      </c>
      <c r="F18" s="9">
        <v>0</v>
      </c>
      <c r="G18" s="9">
        <v>2946264</v>
      </c>
      <c r="H18" s="9">
        <v>0</v>
      </c>
      <c r="I18" s="9">
        <v>2946264</v>
      </c>
      <c r="J18" s="9">
        <v>3522560</v>
      </c>
      <c r="K18" s="9">
        <v>-576296</v>
      </c>
    </row>
    <row r="19" spans="1:11" hidden="1" outlineLevel="1" x14ac:dyDescent="0.25">
      <c r="A19" t="s">
        <v>27</v>
      </c>
      <c r="B19" s="9">
        <v>0</v>
      </c>
      <c r="C19" s="9">
        <v>6758424</v>
      </c>
      <c r="D19" s="9">
        <v>0</v>
      </c>
      <c r="E19" s="9">
        <v>32953309</v>
      </c>
      <c r="F19" s="9">
        <v>0</v>
      </c>
      <c r="G19" s="9">
        <v>39711733</v>
      </c>
      <c r="H19" s="9">
        <v>0</v>
      </c>
      <c r="I19" s="9">
        <v>39711733</v>
      </c>
      <c r="J19" s="9">
        <v>37853082</v>
      </c>
      <c r="K19" s="9">
        <v>1858651</v>
      </c>
    </row>
    <row r="20" spans="1:11" hidden="1" outlineLevel="1" x14ac:dyDescent="0.25">
      <c r="A20" t="s">
        <v>28</v>
      </c>
      <c r="B20" s="9">
        <v>0</v>
      </c>
      <c r="C20" s="9">
        <v>0</v>
      </c>
      <c r="D20" s="9">
        <v>0</v>
      </c>
      <c r="E20" s="9">
        <v>3994628</v>
      </c>
      <c r="F20" s="9">
        <v>0</v>
      </c>
      <c r="G20" s="9">
        <v>3994628</v>
      </c>
      <c r="H20" s="9">
        <v>0</v>
      </c>
      <c r="I20" s="9">
        <v>3994628</v>
      </c>
      <c r="J20" s="9">
        <v>5670000</v>
      </c>
      <c r="K20" s="9">
        <v>-1675372</v>
      </c>
    </row>
    <row r="21" spans="1:11" hidden="1" outlineLevel="1" x14ac:dyDescent="0.25">
      <c r="A21" t="s">
        <v>29</v>
      </c>
      <c r="B21" s="9">
        <v>-374683099</v>
      </c>
      <c r="C21" s="9">
        <v>0</v>
      </c>
      <c r="D21" s="9">
        <v>0</v>
      </c>
      <c r="E21" s="9">
        <v>374683099</v>
      </c>
      <c r="F21" s="9">
        <v>0</v>
      </c>
      <c r="G21" s="9">
        <v>374683099</v>
      </c>
      <c r="H21" s="9">
        <v>0</v>
      </c>
      <c r="I21" s="9">
        <v>0</v>
      </c>
      <c r="J21" s="9">
        <v>0</v>
      </c>
      <c r="K21" s="9">
        <v>0</v>
      </c>
    </row>
    <row r="22" spans="1:11" hidden="1" outlineLevel="1" x14ac:dyDescent="0.25">
      <c r="A22" t="s">
        <v>30</v>
      </c>
      <c r="B22" s="9">
        <v>-21736974</v>
      </c>
      <c r="C22" s="9">
        <v>0</v>
      </c>
      <c r="D22" s="9">
        <v>0</v>
      </c>
      <c r="E22" s="9">
        <v>141667377</v>
      </c>
      <c r="F22" s="9">
        <v>0</v>
      </c>
      <c r="G22" s="9">
        <v>141667377</v>
      </c>
      <c r="H22" s="9">
        <v>0</v>
      </c>
      <c r="I22" s="9">
        <v>119930403</v>
      </c>
      <c r="J22" s="9">
        <v>102343778</v>
      </c>
      <c r="K22" s="9">
        <v>17586625</v>
      </c>
    </row>
    <row r="23" spans="1:11" hidden="1" outlineLevel="1" x14ac:dyDescent="0.25">
      <c r="A23" t="s">
        <v>31</v>
      </c>
      <c r="B23" s="9">
        <v>-4706831</v>
      </c>
      <c r="C23" s="9">
        <v>13614584</v>
      </c>
      <c r="D23" s="9">
        <v>0</v>
      </c>
      <c r="E23" s="9">
        <v>24884078</v>
      </c>
      <c r="F23" s="9">
        <v>0</v>
      </c>
      <c r="G23" s="9">
        <v>38498662</v>
      </c>
      <c r="H23" s="9">
        <v>0</v>
      </c>
      <c r="I23" s="9">
        <v>33791831</v>
      </c>
      <c r="J23" s="9">
        <v>34961212</v>
      </c>
      <c r="K23" s="9">
        <v>-1169381</v>
      </c>
    </row>
    <row r="24" spans="1:11" hidden="1" outlineLevel="1" x14ac:dyDescent="0.25">
      <c r="A24" t="s">
        <v>32</v>
      </c>
      <c r="B24" s="9">
        <v>0</v>
      </c>
      <c r="C24" s="9">
        <v>0</v>
      </c>
      <c r="D24" s="9">
        <v>0</v>
      </c>
      <c r="E24" s="9">
        <v>40253246</v>
      </c>
      <c r="F24" s="9">
        <v>0</v>
      </c>
      <c r="G24" s="9">
        <v>40253246</v>
      </c>
      <c r="H24" s="9">
        <v>0</v>
      </c>
      <c r="I24" s="9">
        <v>40253246</v>
      </c>
      <c r="J24" s="9">
        <v>39294000</v>
      </c>
      <c r="K24" s="9">
        <v>959246</v>
      </c>
    </row>
    <row r="25" spans="1:11" hidden="1" outlineLevel="1" x14ac:dyDescent="0.25">
      <c r="A25" t="s">
        <v>33</v>
      </c>
      <c r="B25" s="9">
        <v>-2002000</v>
      </c>
      <c r="C25" s="9">
        <v>28207671</v>
      </c>
      <c r="D25" s="9">
        <v>0</v>
      </c>
      <c r="E25" s="9">
        <v>688142013</v>
      </c>
      <c r="F25" s="9">
        <v>0</v>
      </c>
      <c r="G25" s="9">
        <v>716349684</v>
      </c>
      <c r="H25" s="9">
        <v>0</v>
      </c>
      <c r="I25" s="9">
        <v>714347684</v>
      </c>
      <c r="J25" s="9">
        <v>692185328</v>
      </c>
      <c r="K25" s="9">
        <v>22162356</v>
      </c>
    </row>
    <row r="26" spans="1:11" hidden="1" outlineLevel="1" x14ac:dyDescent="0.25">
      <c r="A26" t="s">
        <v>34</v>
      </c>
      <c r="B26" s="9">
        <v>0</v>
      </c>
      <c r="C26" s="9">
        <v>0</v>
      </c>
      <c r="D26" s="9">
        <v>0</v>
      </c>
      <c r="E26" s="9">
        <v>83776973</v>
      </c>
      <c r="F26" s="9">
        <v>0</v>
      </c>
      <c r="G26" s="9">
        <v>83776973</v>
      </c>
      <c r="H26" s="9">
        <v>0</v>
      </c>
      <c r="I26" s="9">
        <v>83776973</v>
      </c>
      <c r="J26" s="9">
        <v>70210000</v>
      </c>
      <c r="K26" s="9">
        <v>13566973</v>
      </c>
    </row>
    <row r="27" spans="1:11" hidden="1" outlineLevel="1" x14ac:dyDescent="0.25">
      <c r="A27" t="s">
        <v>35</v>
      </c>
      <c r="B27" s="9">
        <v>0</v>
      </c>
      <c r="C27" s="9">
        <v>0</v>
      </c>
      <c r="D27" s="9">
        <v>0</v>
      </c>
      <c r="E27" s="9">
        <v>144158923</v>
      </c>
      <c r="F27" s="9">
        <v>0</v>
      </c>
      <c r="G27" s="9">
        <v>144158923</v>
      </c>
      <c r="H27" s="9">
        <v>0</v>
      </c>
      <c r="I27" s="9">
        <v>144158923</v>
      </c>
      <c r="J27" s="9">
        <v>131922837</v>
      </c>
      <c r="K27" s="9">
        <v>12236086</v>
      </c>
    </row>
    <row r="28" spans="1:11" hidden="1" outlineLevel="1" x14ac:dyDescent="0.25">
      <c r="A28" t="s">
        <v>36</v>
      </c>
      <c r="B28" s="9">
        <v>-1782400</v>
      </c>
      <c r="C28" s="9">
        <v>81234829</v>
      </c>
      <c r="D28" s="9">
        <v>0</v>
      </c>
      <c r="E28" s="9">
        <v>5077268</v>
      </c>
      <c r="F28" s="9">
        <v>0</v>
      </c>
      <c r="G28" s="9">
        <v>86312097</v>
      </c>
      <c r="H28" s="9">
        <v>0</v>
      </c>
      <c r="I28" s="9">
        <v>84529697</v>
      </c>
      <c r="J28" s="9">
        <v>83137519</v>
      </c>
      <c r="K28" s="9">
        <v>1392178</v>
      </c>
    </row>
    <row r="29" spans="1:11" hidden="1" outlineLevel="1" x14ac:dyDescent="0.25">
      <c r="A29" t="s">
        <v>37</v>
      </c>
      <c r="B29" s="9">
        <v>-1330785</v>
      </c>
      <c r="C29" s="9">
        <v>74208533</v>
      </c>
      <c r="D29" s="9">
        <v>0</v>
      </c>
      <c r="E29" s="9">
        <v>5006654</v>
      </c>
      <c r="F29" s="9">
        <v>0</v>
      </c>
      <c r="G29" s="9">
        <v>79215187</v>
      </c>
      <c r="H29" s="9">
        <v>0</v>
      </c>
      <c r="I29" s="9">
        <v>77884402</v>
      </c>
      <c r="J29" s="9">
        <v>72555859</v>
      </c>
      <c r="K29" s="9">
        <v>5328543</v>
      </c>
    </row>
    <row r="30" spans="1:11" hidden="1" outlineLevel="1" x14ac:dyDescent="0.25">
      <c r="A30" t="s">
        <v>38</v>
      </c>
      <c r="B30" s="9">
        <v>-3476183</v>
      </c>
      <c r="C30" s="9">
        <v>119421691</v>
      </c>
      <c r="D30" s="9">
        <v>0</v>
      </c>
      <c r="E30" s="9">
        <v>7308491</v>
      </c>
      <c r="F30" s="9">
        <v>0</v>
      </c>
      <c r="G30" s="9">
        <v>126730182</v>
      </c>
      <c r="H30" s="9">
        <v>0</v>
      </c>
      <c r="I30" s="9">
        <v>123253999</v>
      </c>
      <c r="J30" s="9">
        <v>116664964</v>
      </c>
      <c r="K30" s="9">
        <v>6589035</v>
      </c>
    </row>
    <row r="31" spans="1:11" hidden="1" outlineLevel="1" x14ac:dyDescent="0.25">
      <c r="A31" t="s">
        <v>39</v>
      </c>
      <c r="B31" s="9">
        <v>0</v>
      </c>
      <c r="C31" s="9">
        <v>84689562</v>
      </c>
      <c r="D31" s="9">
        <v>0</v>
      </c>
      <c r="E31" s="9">
        <v>5626156</v>
      </c>
      <c r="F31" s="9">
        <v>0</v>
      </c>
      <c r="G31" s="9">
        <v>90315718</v>
      </c>
      <c r="H31" s="9">
        <v>0</v>
      </c>
      <c r="I31" s="9">
        <v>90315718</v>
      </c>
      <c r="J31" s="9">
        <v>81506491</v>
      </c>
      <c r="K31" s="9">
        <v>8809227</v>
      </c>
    </row>
    <row r="32" spans="1:11" hidden="1" outlineLevel="1" x14ac:dyDescent="0.25">
      <c r="A32" t="s">
        <v>40</v>
      </c>
      <c r="B32" s="9">
        <v>-2412378</v>
      </c>
      <c r="C32" s="9">
        <v>71794302</v>
      </c>
      <c r="D32" s="9">
        <v>0</v>
      </c>
      <c r="E32" s="9">
        <v>4248250</v>
      </c>
      <c r="F32" s="9">
        <v>0</v>
      </c>
      <c r="G32" s="9">
        <v>76042552</v>
      </c>
      <c r="H32" s="9">
        <v>0</v>
      </c>
      <c r="I32" s="9">
        <v>73630174</v>
      </c>
      <c r="J32" s="9">
        <v>81596820</v>
      </c>
      <c r="K32" s="9">
        <v>-7966646</v>
      </c>
    </row>
    <row r="33" spans="1:11" hidden="1" outlineLevel="1" x14ac:dyDescent="0.25">
      <c r="A33" t="s">
        <v>41</v>
      </c>
      <c r="B33" s="9">
        <v>0</v>
      </c>
      <c r="C33" s="9">
        <v>0</v>
      </c>
      <c r="D33" s="9">
        <v>0</v>
      </c>
      <c r="E33" s="9">
        <v>70449430</v>
      </c>
      <c r="F33" s="9">
        <v>0</v>
      </c>
      <c r="G33" s="9">
        <v>70449430</v>
      </c>
      <c r="H33" s="9">
        <v>0</v>
      </c>
      <c r="I33" s="9">
        <v>70449430</v>
      </c>
      <c r="J33" s="9">
        <v>65435417</v>
      </c>
      <c r="K33" s="9">
        <v>5014013</v>
      </c>
    </row>
    <row r="34" spans="1:11" hidden="1" outlineLevel="1" x14ac:dyDescent="0.25">
      <c r="A34" t="s">
        <v>42</v>
      </c>
      <c r="B34" s="9">
        <v>-12335382</v>
      </c>
      <c r="C34" s="9">
        <v>0</v>
      </c>
      <c r="D34" s="9">
        <v>0</v>
      </c>
      <c r="E34" s="9">
        <v>145310205</v>
      </c>
      <c r="F34" s="9">
        <v>0</v>
      </c>
      <c r="G34" s="9">
        <v>145310205</v>
      </c>
      <c r="H34" s="9">
        <v>0</v>
      </c>
      <c r="I34" s="9">
        <v>132974823</v>
      </c>
      <c r="J34" s="9">
        <v>143975784</v>
      </c>
      <c r="K34" s="9">
        <v>-11000961</v>
      </c>
    </row>
    <row r="35" spans="1:11" hidden="1" outlineLevel="1" x14ac:dyDescent="0.25">
      <c r="A35" t="s">
        <v>43</v>
      </c>
      <c r="B35" s="9">
        <v>0</v>
      </c>
      <c r="C35" s="9">
        <v>0</v>
      </c>
      <c r="D35" s="9">
        <v>0</v>
      </c>
      <c r="E35" s="9">
        <v>35630734</v>
      </c>
      <c r="F35" s="9">
        <v>0</v>
      </c>
      <c r="G35" s="9">
        <v>35630734</v>
      </c>
      <c r="H35" s="9">
        <v>0</v>
      </c>
      <c r="I35" s="9">
        <v>35630734</v>
      </c>
      <c r="J35" s="9">
        <v>34986000</v>
      </c>
      <c r="K35" s="9">
        <v>644734</v>
      </c>
    </row>
    <row r="36" spans="1:11" hidden="1" outlineLevel="1" x14ac:dyDescent="0.25">
      <c r="A36" t="s">
        <v>44</v>
      </c>
      <c r="B36" s="9">
        <v>-1667531</v>
      </c>
      <c r="C36" s="9">
        <v>34353537</v>
      </c>
      <c r="D36" s="9">
        <v>0</v>
      </c>
      <c r="E36" s="9">
        <v>3353505</v>
      </c>
      <c r="F36" s="9">
        <v>0</v>
      </c>
      <c r="G36" s="9">
        <v>37707042</v>
      </c>
      <c r="H36" s="9">
        <v>0</v>
      </c>
      <c r="I36" s="9">
        <v>36039511</v>
      </c>
      <c r="J36" s="9">
        <v>33583900</v>
      </c>
      <c r="K36" s="9">
        <v>2455611</v>
      </c>
    </row>
    <row r="37" spans="1:11" hidden="1" outlineLevel="1" x14ac:dyDescent="0.25">
      <c r="A37" t="s">
        <v>45</v>
      </c>
      <c r="B37" s="9">
        <v>0</v>
      </c>
      <c r="C37" s="9">
        <v>0</v>
      </c>
      <c r="D37" s="9">
        <v>0</v>
      </c>
      <c r="E37" s="9">
        <v>1666551</v>
      </c>
      <c r="F37" s="9">
        <v>0</v>
      </c>
      <c r="G37" s="9">
        <v>1666551</v>
      </c>
      <c r="H37" s="9">
        <v>0</v>
      </c>
      <c r="I37" s="9">
        <v>1666551</v>
      </c>
      <c r="J37" s="9">
        <v>1645945</v>
      </c>
      <c r="K37" s="9">
        <v>20606</v>
      </c>
    </row>
    <row r="38" spans="1:11" hidden="1" outlineLevel="1" x14ac:dyDescent="0.25">
      <c r="A38" t="s">
        <v>46</v>
      </c>
      <c r="B38" s="9">
        <v>0</v>
      </c>
      <c r="C38" s="9">
        <v>0</v>
      </c>
      <c r="D38" s="9">
        <v>0</v>
      </c>
      <c r="E38" s="9">
        <v>3161386</v>
      </c>
      <c r="F38" s="9">
        <v>0</v>
      </c>
      <c r="G38" s="9">
        <v>3161386</v>
      </c>
      <c r="H38" s="9">
        <v>0</v>
      </c>
      <c r="I38" s="9">
        <v>3161386</v>
      </c>
      <c r="J38" s="9">
        <v>2733351</v>
      </c>
      <c r="K38" s="9">
        <v>428035</v>
      </c>
    </row>
    <row r="39" spans="1:11" collapsed="1" x14ac:dyDescent="0.25">
      <c r="A39" s="7" t="s">
        <v>47</v>
      </c>
      <c r="B39" s="8">
        <v>-13857886</v>
      </c>
      <c r="C39" s="8">
        <v>0</v>
      </c>
      <c r="D39" s="8">
        <v>0</v>
      </c>
      <c r="E39" s="8">
        <v>24824629</v>
      </c>
      <c r="F39" s="8">
        <v>0</v>
      </c>
      <c r="G39" s="8">
        <v>24824629</v>
      </c>
      <c r="H39" s="8">
        <v>0</v>
      </c>
      <c r="I39" s="8">
        <v>10966743</v>
      </c>
      <c r="J39" s="8">
        <v>9695680</v>
      </c>
      <c r="K39" s="8">
        <v>1271063</v>
      </c>
    </row>
    <row r="40" spans="1:11" hidden="1" outlineLevel="1" x14ac:dyDescent="0.25">
      <c r="A40" t="s">
        <v>48</v>
      </c>
      <c r="B40" s="9">
        <v>-13857886</v>
      </c>
      <c r="C40" s="9">
        <v>0</v>
      </c>
      <c r="D40" s="9">
        <v>0</v>
      </c>
      <c r="E40" s="9">
        <v>24824629</v>
      </c>
      <c r="F40" s="9">
        <v>0</v>
      </c>
      <c r="G40" s="9">
        <v>24824629</v>
      </c>
      <c r="H40" s="9">
        <v>0</v>
      </c>
      <c r="I40" s="9">
        <v>10966743</v>
      </c>
      <c r="J40" s="9">
        <v>9695680</v>
      </c>
      <c r="K40" s="9">
        <v>1271063</v>
      </c>
    </row>
    <row r="41" spans="1:11" collapsed="1" x14ac:dyDescent="0.25">
      <c r="A41" s="7" t="s">
        <v>49</v>
      </c>
      <c r="B41" s="8">
        <v>-465335075</v>
      </c>
      <c r="C41" s="8">
        <v>3843658364</v>
      </c>
      <c r="D41" s="8">
        <v>0</v>
      </c>
      <c r="E41" s="8">
        <v>1931207110</v>
      </c>
      <c r="F41" s="8">
        <v>0</v>
      </c>
      <c r="G41" s="8">
        <v>5774865474</v>
      </c>
      <c r="H41" s="8">
        <v>0</v>
      </c>
      <c r="I41" s="8">
        <v>5309530399</v>
      </c>
      <c r="J41" s="8">
        <v>5324293490</v>
      </c>
      <c r="K41" s="8">
        <v>-14763091</v>
      </c>
    </row>
    <row r="42" spans="1:11" hidden="1" outlineLevel="1" x14ac:dyDescent="0.25">
      <c r="A42" t="s">
        <v>50</v>
      </c>
      <c r="B42" s="9">
        <v>0</v>
      </c>
      <c r="C42" s="9">
        <v>5547669</v>
      </c>
      <c r="D42" s="9">
        <v>0</v>
      </c>
      <c r="E42" s="9">
        <v>0</v>
      </c>
      <c r="F42" s="9">
        <v>0</v>
      </c>
      <c r="G42" s="9">
        <v>5547669</v>
      </c>
      <c r="H42" s="9">
        <v>0</v>
      </c>
      <c r="I42" s="9">
        <v>5547669</v>
      </c>
      <c r="J42" s="9">
        <v>6283149</v>
      </c>
      <c r="K42" s="9">
        <v>-735480</v>
      </c>
    </row>
    <row r="43" spans="1:11" hidden="1" outlineLevel="1" x14ac:dyDescent="0.25">
      <c r="A43" t="s">
        <v>51</v>
      </c>
      <c r="B43" s="9">
        <v>-40740957</v>
      </c>
      <c r="C43" s="9">
        <v>62633595</v>
      </c>
      <c r="D43" s="9">
        <v>0</v>
      </c>
      <c r="E43" s="9">
        <v>42385720</v>
      </c>
      <c r="F43" s="9">
        <v>0</v>
      </c>
      <c r="G43" s="9">
        <v>105019315</v>
      </c>
      <c r="H43" s="9">
        <v>0</v>
      </c>
      <c r="I43" s="9">
        <v>64278358</v>
      </c>
      <c r="J43" s="9">
        <v>71368632</v>
      </c>
      <c r="K43" s="9">
        <v>-7090274</v>
      </c>
    </row>
    <row r="44" spans="1:11" hidden="1" outlineLevel="1" x14ac:dyDescent="0.25">
      <c r="A44" t="s">
        <v>52</v>
      </c>
      <c r="B44" s="9">
        <v>-17753959</v>
      </c>
      <c r="C44" s="9">
        <v>148980316</v>
      </c>
      <c r="D44" s="9">
        <v>0</v>
      </c>
      <c r="E44" s="9">
        <v>35886588</v>
      </c>
      <c r="F44" s="9">
        <v>0</v>
      </c>
      <c r="G44" s="9">
        <v>184866904</v>
      </c>
      <c r="H44" s="9">
        <v>0</v>
      </c>
      <c r="I44" s="9">
        <v>167112945</v>
      </c>
      <c r="J44" s="9">
        <v>147603363</v>
      </c>
      <c r="K44" s="9">
        <v>19509582</v>
      </c>
    </row>
    <row r="45" spans="1:11" hidden="1" outlineLevel="1" x14ac:dyDescent="0.25">
      <c r="A45" t="s">
        <v>53</v>
      </c>
      <c r="B45" s="9">
        <v>-19351019</v>
      </c>
      <c r="C45" s="9">
        <v>147607873</v>
      </c>
      <c r="D45" s="9">
        <v>0</v>
      </c>
      <c r="E45" s="9">
        <v>45292690</v>
      </c>
      <c r="F45" s="9">
        <v>0</v>
      </c>
      <c r="G45" s="9">
        <v>192900563</v>
      </c>
      <c r="H45" s="9">
        <v>0</v>
      </c>
      <c r="I45" s="9">
        <v>173549544</v>
      </c>
      <c r="J45" s="9">
        <v>148359756</v>
      </c>
      <c r="K45" s="9">
        <v>25189788</v>
      </c>
    </row>
    <row r="46" spans="1:11" hidden="1" outlineLevel="1" x14ac:dyDescent="0.25">
      <c r="A46" t="s">
        <v>54</v>
      </c>
      <c r="B46" s="9">
        <v>-17159532</v>
      </c>
      <c r="C46" s="9">
        <v>166255561</v>
      </c>
      <c r="D46" s="9">
        <v>0</v>
      </c>
      <c r="E46" s="9">
        <v>40843334</v>
      </c>
      <c r="F46" s="9">
        <v>0</v>
      </c>
      <c r="G46" s="9">
        <v>207098895</v>
      </c>
      <c r="H46" s="9">
        <v>0</v>
      </c>
      <c r="I46" s="9">
        <v>189939363</v>
      </c>
      <c r="J46" s="9">
        <v>187415311</v>
      </c>
      <c r="K46" s="9">
        <v>2524052</v>
      </c>
    </row>
    <row r="47" spans="1:11" hidden="1" outlineLevel="1" x14ac:dyDescent="0.25">
      <c r="A47" t="s">
        <v>55</v>
      </c>
      <c r="B47" s="9">
        <v>-22936520</v>
      </c>
      <c r="C47" s="9">
        <v>201746358</v>
      </c>
      <c r="D47" s="9">
        <v>0</v>
      </c>
      <c r="E47" s="9">
        <v>61492706</v>
      </c>
      <c r="F47" s="9">
        <v>0</v>
      </c>
      <c r="G47" s="9">
        <v>263239064</v>
      </c>
      <c r="H47" s="9">
        <v>0</v>
      </c>
      <c r="I47" s="9">
        <v>240302544</v>
      </c>
      <c r="J47" s="9">
        <v>235752586</v>
      </c>
      <c r="K47" s="9">
        <v>4549958</v>
      </c>
    </row>
    <row r="48" spans="1:11" hidden="1" outlineLevel="1" x14ac:dyDescent="0.25">
      <c r="A48" t="s">
        <v>56</v>
      </c>
      <c r="B48" s="9">
        <v>-27527851</v>
      </c>
      <c r="C48" s="9">
        <v>179460814</v>
      </c>
      <c r="D48" s="9">
        <v>0</v>
      </c>
      <c r="E48" s="9">
        <v>64876634</v>
      </c>
      <c r="F48" s="9">
        <v>0</v>
      </c>
      <c r="G48" s="9">
        <v>244337448</v>
      </c>
      <c r="H48" s="9">
        <v>0</v>
      </c>
      <c r="I48" s="9">
        <v>216809597</v>
      </c>
      <c r="J48" s="9">
        <v>209296157</v>
      </c>
      <c r="K48" s="9">
        <v>7513440</v>
      </c>
    </row>
    <row r="49" spans="1:11" hidden="1" outlineLevel="1" x14ac:dyDescent="0.25">
      <c r="A49" t="s">
        <v>57</v>
      </c>
      <c r="B49" s="9">
        <v>-149664</v>
      </c>
      <c r="C49" s="9">
        <v>0</v>
      </c>
      <c r="D49" s="9">
        <v>0</v>
      </c>
      <c r="E49" s="9">
        <v>812529</v>
      </c>
      <c r="F49" s="9">
        <v>0</v>
      </c>
      <c r="G49" s="9">
        <v>812529</v>
      </c>
      <c r="H49" s="9">
        <v>0</v>
      </c>
      <c r="I49" s="9">
        <v>662865</v>
      </c>
      <c r="J49" s="9">
        <v>873890</v>
      </c>
      <c r="K49" s="9">
        <v>-211025</v>
      </c>
    </row>
    <row r="50" spans="1:11" hidden="1" outlineLevel="1" x14ac:dyDescent="0.25">
      <c r="A50" t="s">
        <v>58</v>
      </c>
      <c r="B50" s="9">
        <v>-19771726</v>
      </c>
      <c r="C50" s="9">
        <v>0</v>
      </c>
      <c r="D50" s="9">
        <v>0</v>
      </c>
      <c r="E50" s="9">
        <v>143229881</v>
      </c>
      <c r="F50" s="9">
        <v>0</v>
      </c>
      <c r="G50" s="9">
        <v>143229881</v>
      </c>
      <c r="H50" s="9">
        <v>0</v>
      </c>
      <c r="I50" s="9">
        <v>123458155</v>
      </c>
      <c r="J50" s="9">
        <v>163503660</v>
      </c>
      <c r="K50" s="9">
        <v>-40045505</v>
      </c>
    </row>
    <row r="51" spans="1:11" hidden="1" outlineLevel="1" x14ac:dyDescent="0.25">
      <c r="A51" t="s">
        <v>59</v>
      </c>
      <c r="B51" s="9">
        <v>-24954100</v>
      </c>
      <c r="C51" s="9">
        <v>474349741</v>
      </c>
      <c r="D51" s="9">
        <v>0</v>
      </c>
      <c r="E51" s="9">
        <v>182406049</v>
      </c>
      <c r="F51" s="9">
        <v>0</v>
      </c>
      <c r="G51" s="9">
        <v>656755790</v>
      </c>
      <c r="H51" s="9">
        <v>0</v>
      </c>
      <c r="I51" s="9">
        <v>631801690</v>
      </c>
      <c r="J51" s="9">
        <v>601323477</v>
      </c>
      <c r="K51" s="9">
        <v>30478213</v>
      </c>
    </row>
    <row r="52" spans="1:11" hidden="1" outlineLevel="1" x14ac:dyDescent="0.25">
      <c r="A52" t="s">
        <v>60</v>
      </c>
      <c r="B52" s="9">
        <v>-13382271</v>
      </c>
      <c r="C52" s="9">
        <v>435025019</v>
      </c>
      <c r="D52" s="9">
        <v>0</v>
      </c>
      <c r="E52" s="9">
        <v>151774011</v>
      </c>
      <c r="F52" s="9">
        <v>0</v>
      </c>
      <c r="G52" s="9">
        <v>586799030</v>
      </c>
      <c r="H52" s="9">
        <v>0</v>
      </c>
      <c r="I52" s="9">
        <v>573416759</v>
      </c>
      <c r="J52" s="9">
        <v>581818177</v>
      </c>
      <c r="K52" s="9">
        <v>-8401418</v>
      </c>
    </row>
    <row r="53" spans="1:11" hidden="1" outlineLevel="1" x14ac:dyDescent="0.25">
      <c r="A53" t="s">
        <v>61</v>
      </c>
      <c r="B53" s="9">
        <v>-42911098</v>
      </c>
      <c r="C53" s="9">
        <v>307916864</v>
      </c>
      <c r="D53" s="9">
        <v>0</v>
      </c>
      <c r="E53" s="9">
        <v>152462341</v>
      </c>
      <c r="F53" s="9">
        <v>0</v>
      </c>
      <c r="G53" s="9">
        <v>460379205</v>
      </c>
      <c r="H53" s="9">
        <v>0</v>
      </c>
      <c r="I53" s="9">
        <v>417468107</v>
      </c>
      <c r="J53" s="9">
        <v>419501040</v>
      </c>
      <c r="K53" s="9">
        <v>-2032933</v>
      </c>
    </row>
    <row r="54" spans="1:11" hidden="1" outlineLevel="1" x14ac:dyDescent="0.25">
      <c r="A54" t="s">
        <v>62</v>
      </c>
      <c r="B54" s="9">
        <v>-39654384</v>
      </c>
      <c r="C54" s="9">
        <v>665591783</v>
      </c>
      <c r="D54" s="9">
        <v>0</v>
      </c>
      <c r="E54" s="9">
        <v>288517952</v>
      </c>
      <c r="F54" s="9">
        <v>0</v>
      </c>
      <c r="G54" s="9">
        <v>954109735</v>
      </c>
      <c r="H54" s="9">
        <v>0</v>
      </c>
      <c r="I54" s="9">
        <v>914455351</v>
      </c>
      <c r="J54" s="9">
        <v>896185190</v>
      </c>
      <c r="K54" s="9">
        <v>18270161</v>
      </c>
    </row>
    <row r="55" spans="1:11" hidden="1" outlineLevel="1" x14ac:dyDescent="0.25">
      <c r="A55" t="s">
        <v>63</v>
      </c>
      <c r="B55" s="9">
        <v>-65714082</v>
      </c>
      <c r="C55" s="9">
        <v>610886858</v>
      </c>
      <c r="D55" s="9">
        <v>0</v>
      </c>
      <c r="E55" s="9">
        <v>382511890</v>
      </c>
      <c r="F55" s="9">
        <v>0</v>
      </c>
      <c r="G55" s="9">
        <v>993398748</v>
      </c>
      <c r="H55" s="9">
        <v>0</v>
      </c>
      <c r="I55" s="9">
        <v>927684666</v>
      </c>
      <c r="J55" s="9">
        <v>907459380</v>
      </c>
      <c r="K55" s="9">
        <v>20225286</v>
      </c>
    </row>
    <row r="56" spans="1:11" hidden="1" outlineLevel="1" x14ac:dyDescent="0.25">
      <c r="A56" t="s">
        <v>64</v>
      </c>
      <c r="B56" s="9">
        <v>-30073275</v>
      </c>
      <c r="C56" s="9">
        <v>186458241</v>
      </c>
      <c r="D56" s="9">
        <v>0</v>
      </c>
      <c r="E56" s="9">
        <v>67784812</v>
      </c>
      <c r="F56" s="9">
        <v>0</v>
      </c>
      <c r="G56" s="9">
        <v>254243053</v>
      </c>
      <c r="H56" s="9">
        <v>0</v>
      </c>
      <c r="I56" s="9">
        <v>224169778</v>
      </c>
      <c r="J56" s="9">
        <v>219325261</v>
      </c>
      <c r="K56" s="9">
        <v>4844517</v>
      </c>
    </row>
    <row r="57" spans="1:11" hidden="1" outlineLevel="1" x14ac:dyDescent="0.25">
      <c r="A57" t="s">
        <v>65</v>
      </c>
      <c r="B57" s="9">
        <v>-22995298</v>
      </c>
      <c r="C57" s="9">
        <v>0</v>
      </c>
      <c r="D57" s="9">
        <v>0</v>
      </c>
      <c r="E57" s="9">
        <v>134985429</v>
      </c>
      <c r="F57" s="9">
        <v>0</v>
      </c>
      <c r="G57" s="9">
        <v>134985429</v>
      </c>
      <c r="H57" s="9">
        <v>0</v>
      </c>
      <c r="I57" s="9">
        <v>111990131</v>
      </c>
      <c r="J57" s="9">
        <v>173776436</v>
      </c>
      <c r="K57" s="9">
        <v>-61786305</v>
      </c>
    </row>
    <row r="58" spans="1:11" hidden="1" outlineLevel="1" x14ac:dyDescent="0.25">
      <c r="A58" t="s">
        <v>66</v>
      </c>
      <c r="B58" s="9">
        <v>-14856198</v>
      </c>
      <c r="C58" s="9">
        <v>32199047</v>
      </c>
      <c r="D58" s="9">
        <v>0</v>
      </c>
      <c r="E58" s="9">
        <v>952921</v>
      </c>
      <c r="F58" s="9">
        <v>0</v>
      </c>
      <c r="G58" s="9">
        <v>33151968</v>
      </c>
      <c r="H58" s="9">
        <v>0</v>
      </c>
      <c r="I58" s="9">
        <v>18295770</v>
      </c>
      <c r="J58" s="9">
        <v>23809264</v>
      </c>
      <c r="K58" s="9">
        <v>-5513494</v>
      </c>
    </row>
    <row r="59" spans="1:11" hidden="1" outlineLevel="1" x14ac:dyDescent="0.25">
      <c r="A59" t="s">
        <v>67</v>
      </c>
      <c r="B59" s="9">
        <v>-15178202</v>
      </c>
      <c r="C59" s="9">
        <v>35984879</v>
      </c>
      <c r="D59" s="9">
        <v>0</v>
      </c>
      <c r="E59" s="9">
        <v>1681282</v>
      </c>
      <c r="F59" s="9">
        <v>0</v>
      </c>
      <c r="G59" s="9">
        <v>37666161</v>
      </c>
      <c r="H59" s="9">
        <v>0</v>
      </c>
      <c r="I59" s="9">
        <v>22487959</v>
      </c>
      <c r="J59" s="9">
        <v>30667421</v>
      </c>
      <c r="K59" s="9">
        <v>-8179462</v>
      </c>
    </row>
    <row r="60" spans="1:11" hidden="1" outlineLevel="1" x14ac:dyDescent="0.25">
      <c r="A60" t="s">
        <v>68</v>
      </c>
      <c r="B60" s="9">
        <v>0</v>
      </c>
      <c r="C60" s="9">
        <v>0</v>
      </c>
      <c r="D60" s="9">
        <v>0</v>
      </c>
      <c r="E60" s="9">
        <v>53257082</v>
      </c>
      <c r="F60" s="9">
        <v>0</v>
      </c>
      <c r="G60" s="9">
        <v>53257082</v>
      </c>
      <c r="H60" s="9">
        <v>0</v>
      </c>
      <c r="I60" s="9">
        <v>53257082</v>
      </c>
      <c r="J60" s="9">
        <v>55550000</v>
      </c>
      <c r="K60" s="9">
        <v>-2292918</v>
      </c>
    </row>
    <row r="61" spans="1:11" hidden="1" outlineLevel="1" x14ac:dyDescent="0.25">
      <c r="A61" t="s">
        <v>69</v>
      </c>
      <c r="B61" s="9">
        <v>0</v>
      </c>
      <c r="C61" s="9">
        <v>0</v>
      </c>
      <c r="D61" s="9">
        <v>0</v>
      </c>
      <c r="E61" s="9">
        <v>13314024</v>
      </c>
      <c r="F61" s="9">
        <v>0</v>
      </c>
      <c r="G61" s="9">
        <v>13314024</v>
      </c>
      <c r="H61" s="9">
        <v>0</v>
      </c>
      <c r="I61" s="9">
        <v>13314024</v>
      </c>
      <c r="J61" s="9">
        <v>13314024</v>
      </c>
      <c r="K61" s="9">
        <v>0</v>
      </c>
    </row>
    <row r="62" spans="1:11" hidden="1" outlineLevel="1" x14ac:dyDescent="0.25">
      <c r="A62" t="s">
        <v>70</v>
      </c>
      <c r="B62" s="9">
        <v>0</v>
      </c>
      <c r="C62" s="9">
        <v>0</v>
      </c>
      <c r="D62" s="9">
        <v>0</v>
      </c>
      <c r="E62" s="9">
        <v>29013768</v>
      </c>
      <c r="F62" s="9">
        <v>0</v>
      </c>
      <c r="G62" s="9">
        <v>29013768</v>
      </c>
      <c r="H62" s="9">
        <v>0</v>
      </c>
      <c r="I62" s="9">
        <v>29013768</v>
      </c>
      <c r="J62" s="9">
        <v>29013768</v>
      </c>
      <c r="K62" s="9">
        <v>0</v>
      </c>
    </row>
    <row r="63" spans="1:11" hidden="1" outlineLevel="1" x14ac:dyDescent="0.25">
      <c r="A63" t="s">
        <v>71</v>
      </c>
      <c r="B63" s="9">
        <v>-28313739</v>
      </c>
      <c r="C63" s="9">
        <v>141295906</v>
      </c>
      <c r="D63" s="9">
        <v>0</v>
      </c>
      <c r="E63" s="9">
        <v>35105270</v>
      </c>
      <c r="F63" s="9">
        <v>0</v>
      </c>
      <c r="G63" s="9">
        <v>176401176</v>
      </c>
      <c r="H63" s="9">
        <v>0</v>
      </c>
      <c r="I63" s="9">
        <v>148087437</v>
      </c>
      <c r="J63" s="9">
        <v>156921737</v>
      </c>
      <c r="K63" s="9">
        <v>-8834300</v>
      </c>
    </row>
    <row r="64" spans="1:11" hidden="1" outlineLevel="1" x14ac:dyDescent="0.25">
      <c r="A64" t="s">
        <v>72</v>
      </c>
      <c r="B64" s="9">
        <v>-1911200</v>
      </c>
      <c r="C64" s="9">
        <v>41717840</v>
      </c>
      <c r="D64" s="9">
        <v>0</v>
      </c>
      <c r="E64" s="9">
        <v>2620197</v>
      </c>
      <c r="F64" s="9">
        <v>0</v>
      </c>
      <c r="G64" s="9">
        <v>44338037</v>
      </c>
      <c r="H64" s="9">
        <v>0</v>
      </c>
      <c r="I64" s="9">
        <v>42426837</v>
      </c>
      <c r="J64" s="9">
        <v>44251811</v>
      </c>
      <c r="K64" s="9">
        <v>-1824974</v>
      </c>
    </row>
    <row r="65" spans="1:11" hidden="1" outlineLevel="1" x14ac:dyDescent="0.25">
      <c r="A65" t="s">
        <v>73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530000</v>
      </c>
      <c r="K65" s="9">
        <v>-530000</v>
      </c>
    </row>
    <row r="66" spans="1:11" hidden="1" outlineLevel="1" x14ac:dyDescent="0.25">
      <c r="A66" t="s">
        <v>74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390000</v>
      </c>
      <c r="K66" s="9">
        <v>-390000</v>
      </c>
    </row>
    <row r="67" spans="1:11" collapsed="1" x14ac:dyDescent="0.25">
      <c r="A67" s="7" t="s">
        <v>75</v>
      </c>
      <c r="B67" s="8">
        <v>-17444136</v>
      </c>
      <c r="C67" s="8">
        <v>54898560</v>
      </c>
      <c r="D67" s="8">
        <v>0</v>
      </c>
      <c r="E67" s="8">
        <v>94449801</v>
      </c>
      <c r="F67" s="8">
        <v>0</v>
      </c>
      <c r="G67" s="8">
        <v>149348361</v>
      </c>
      <c r="H67" s="8">
        <v>2885</v>
      </c>
      <c r="I67" s="8">
        <v>131907110</v>
      </c>
      <c r="J67" s="8">
        <v>142382579</v>
      </c>
      <c r="K67" s="8">
        <v>-10475469</v>
      </c>
    </row>
    <row r="68" spans="1:11" hidden="1" outlineLevel="1" x14ac:dyDescent="0.25">
      <c r="A68" t="s">
        <v>76</v>
      </c>
      <c r="B68" s="9">
        <v>0</v>
      </c>
      <c r="C68" s="9">
        <v>2653559</v>
      </c>
      <c r="D68" s="9">
        <v>0</v>
      </c>
      <c r="E68" s="9">
        <v>1093000</v>
      </c>
      <c r="F68" s="9">
        <v>0</v>
      </c>
      <c r="G68" s="9">
        <v>3746559</v>
      </c>
      <c r="H68" s="9">
        <v>0</v>
      </c>
      <c r="I68" s="9">
        <v>3746559</v>
      </c>
      <c r="J68" s="9">
        <v>5340819</v>
      </c>
      <c r="K68" s="9">
        <v>-1594260</v>
      </c>
    </row>
    <row r="69" spans="1:11" hidden="1" outlineLevel="1" x14ac:dyDescent="0.25">
      <c r="A69" t="s">
        <v>77</v>
      </c>
      <c r="B69" s="9">
        <v>0</v>
      </c>
      <c r="C69" s="9">
        <v>0</v>
      </c>
      <c r="D69" s="9">
        <v>0</v>
      </c>
      <c r="E69" s="9">
        <v>408959</v>
      </c>
      <c r="F69" s="9">
        <v>0</v>
      </c>
      <c r="G69" s="9">
        <v>408959</v>
      </c>
      <c r="H69" s="9">
        <v>0</v>
      </c>
      <c r="I69" s="9">
        <v>408959</v>
      </c>
      <c r="J69" s="9">
        <v>25000</v>
      </c>
      <c r="K69" s="9">
        <v>383959</v>
      </c>
    </row>
    <row r="70" spans="1:11" hidden="1" outlineLevel="1" x14ac:dyDescent="0.25">
      <c r="A70" t="s">
        <v>78</v>
      </c>
      <c r="B70" s="9">
        <v>-1151665</v>
      </c>
      <c r="C70" s="9">
        <v>41902504</v>
      </c>
      <c r="D70" s="9">
        <v>0</v>
      </c>
      <c r="E70" s="9">
        <v>42492964</v>
      </c>
      <c r="F70" s="9">
        <v>0</v>
      </c>
      <c r="G70" s="9">
        <v>84395468</v>
      </c>
      <c r="H70" s="9">
        <v>2885</v>
      </c>
      <c r="I70" s="9">
        <v>83246688</v>
      </c>
      <c r="J70" s="9">
        <v>84474162</v>
      </c>
      <c r="K70" s="9">
        <v>-1227474</v>
      </c>
    </row>
    <row r="71" spans="1:11" hidden="1" outlineLevel="1" x14ac:dyDescent="0.25">
      <c r="A71" t="s">
        <v>79</v>
      </c>
      <c r="B71" s="9">
        <v>-4305069</v>
      </c>
      <c r="C71" s="9">
        <v>10342497</v>
      </c>
      <c r="D71" s="9">
        <v>0</v>
      </c>
      <c r="E71" s="9">
        <v>4427193</v>
      </c>
      <c r="F71" s="9">
        <v>0</v>
      </c>
      <c r="G71" s="9">
        <v>14769690</v>
      </c>
      <c r="H71" s="9">
        <v>0</v>
      </c>
      <c r="I71" s="9">
        <v>10464621</v>
      </c>
      <c r="J71" s="9">
        <v>13217827</v>
      </c>
      <c r="K71" s="9">
        <v>-2753206</v>
      </c>
    </row>
    <row r="72" spans="1:11" hidden="1" outlineLevel="1" x14ac:dyDescent="0.25">
      <c r="A72" t="s">
        <v>80</v>
      </c>
      <c r="B72" s="9">
        <v>-4500000</v>
      </c>
      <c r="C72" s="9">
        <v>0</v>
      </c>
      <c r="D72" s="9">
        <v>0</v>
      </c>
      <c r="E72" s="9">
        <v>978640</v>
      </c>
      <c r="F72" s="9">
        <v>0</v>
      </c>
      <c r="G72" s="9">
        <v>978640</v>
      </c>
      <c r="H72" s="9">
        <v>0</v>
      </c>
      <c r="I72" s="9">
        <v>-3521360</v>
      </c>
      <c r="J72" s="9">
        <v>-3500000</v>
      </c>
      <c r="K72" s="9">
        <v>-21360</v>
      </c>
    </row>
    <row r="73" spans="1:11" hidden="1" outlineLevel="1" x14ac:dyDescent="0.25">
      <c r="A73" t="s">
        <v>81</v>
      </c>
      <c r="B73" s="9">
        <v>0</v>
      </c>
      <c r="C73" s="9">
        <v>0</v>
      </c>
      <c r="D73" s="9">
        <v>0</v>
      </c>
      <c r="E73" s="9">
        <v>1077496</v>
      </c>
      <c r="F73" s="9">
        <v>0</v>
      </c>
      <c r="G73" s="9">
        <v>1077496</v>
      </c>
      <c r="H73" s="9">
        <v>0</v>
      </c>
      <c r="I73" s="9">
        <v>1077496</v>
      </c>
      <c r="J73" s="9">
        <v>856501</v>
      </c>
      <c r="K73" s="9">
        <v>220995</v>
      </c>
    </row>
    <row r="74" spans="1:11" hidden="1" outlineLevel="1" x14ac:dyDescent="0.25">
      <c r="A74" t="s">
        <v>82</v>
      </c>
      <c r="B74" s="9">
        <v>0</v>
      </c>
      <c r="C74" s="9">
        <v>0</v>
      </c>
      <c r="D74" s="9">
        <v>0</v>
      </c>
      <c r="E74" s="9">
        <v>2871266</v>
      </c>
      <c r="F74" s="9">
        <v>0</v>
      </c>
      <c r="G74" s="9">
        <v>2871266</v>
      </c>
      <c r="H74" s="9">
        <v>0</v>
      </c>
      <c r="I74" s="9">
        <v>2871266</v>
      </c>
      <c r="J74" s="9">
        <v>2820000</v>
      </c>
      <c r="K74" s="9">
        <v>51266</v>
      </c>
    </row>
    <row r="75" spans="1:11" hidden="1" outlineLevel="1" x14ac:dyDescent="0.25">
      <c r="A75" t="s">
        <v>83</v>
      </c>
      <c r="B75" s="9">
        <v>0</v>
      </c>
      <c r="C75" s="9">
        <v>0</v>
      </c>
      <c r="D75" s="9">
        <v>0</v>
      </c>
      <c r="E75" s="9">
        <v>303000</v>
      </c>
      <c r="F75" s="9">
        <v>0</v>
      </c>
      <c r="G75" s="9">
        <v>303000</v>
      </c>
      <c r="H75" s="9">
        <v>0</v>
      </c>
      <c r="I75" s="9">
        <v>303000</v>
      </c>
      <c r="J75" s="9">
        <v>3047145</v>
      </c>
      <c r="K75" s="9">
        <v>-2744145</v>
      </c>
    </row>
    <row r="76" spans="1:11" hidden="1" outlineLevel="1" x14ac:dyDescent="0.25">
      <c r="A76" t="s">
        <v>84</v>
      </c>
      <c r="B76" s="9">
        <v>-7487402</v>
      </c>
      <c r="C76" s="9">
        <v>0</v>
      </c>
      <c r="D76" s="9">
        <v>0</v>
      </c>
      <c r="E76" s="9">
        <v>12938751</v>
      </c>
      <c r="F76" s="9">
        <v>0</v>
      </c>
      <c r="G76" s="9">
        <v>12938751</v>
      </c>
      <c r="H76" s="9">
        <v>0</v>
      </c>
      <c r="I76" s="9">
        <v>5451349</v>
      </c>
      <c r="J76" s="9">
        <v>5150000</v>
      </c>
      <c r="K76" s="9">
        <v>301349</v>
      </c>
    </row>
    <row r="77" spans="1:11" hidden="1" outlineLevel="1" x14ac:dyDescent="0.25">
      <c r="A77" t="s">
        <v>85</v>
      </c>
      <c r="B77" s="9">
        <v>0</v>
      </c>
      <c r="C77" s="9">
        <v>0</v>
      </c>
      <c r="D77" s="9">
        <v>0</v>
      </c>
      <c r="E77" s="9">
        <v>1656958</v>
      </c>
      <c r="F77" s="9">
        <v>0</v>
      </c>
      <c r="G77" s="9">
        <v>1656958</v>
      </c>
      <c r="H77" s="9">
        <v>0</v>
      </c>
      <c r="I77" s="9">
        <v>1656958</v>
      </c>
      <c r="J77" s="9">
        <v>4749551</v>
      </c>
      <c r="K77" s="9">
        <v>-3092593</v>
      </c>
    </row>
    <row r="78" spans="1:11" hidden="1" outlineLevel="1" x14ac:dyDescent="0.25">
      <c r="A78" t="s">
        <v>86</v>
      </c>
      <c r="B78" s="9">
        <v>0</v>
      </c>
      <c r="C78" s="9">
        <v>0</v>
      </c>
      <c r="D78" s="9">
        <v>0</v>
      </c>
      <c r="E78" s="9">
        <v>26201574</v>
      </c>
      <c r="F78" s="9">
        <v>0</v>
      </c>
      <c r="G78" s="9">
        <v>26201574</v>
      </c>
      <c r="H78" s="9">
        <v>0</v>
      </c>
      <c r="I78" s="9">
        <v>26201574</v>
      </c>
      <c r="J78" s="9">
        <v>26201574</v>
      </c>
      <c r="K78" s="9">
        <v>0</v>
      </c>
    </row>
    <row r="79" spans="1:11" collapsed="1" x14ac:dyDescent="0.25">
      <c r="A79" s="7" t="s">
        <v>87</v>
      </c>
      <c r="B79" s="8">
        <v>-454749918</v>
      </c>
      <c r="C79" s="8">
        <v>460930464</v>
      </c>
      <c r="D79" s="8">
        <v>0</v>
      </c>
      <c r="E79" s="8">
        <v>1145516543</v>
      </c>
      <c r="F79" s="8">
        <v>0</v>
      </c>
      <c r="G79" s="8">
        <v>1606447007</v>
      </c>
      <c r="H79" s="8">
        <v>0</v>
      </c>
      <c r="I79" s="8">
        <v>1151697089</v>
      </c>
      <c r="J79" s="8">
        <v>1159653097</v>
      </c>
      <c r="K79" s="8">
        <v>-7956008</v>
      </c>
    </row>
    <row r="80" spans="1:11" hidden="1" outlineLevel="1" x14ac:dyDescent="0.25">
      <c r="A80" t="s">
        <v>88</v>
      </c>
      <c r="B80" s="9">
        <v>0</v>
      </c>
      <c r="C80" s="9">
        <v>3939391</v>
      </c>
      <c r="D80" s="9">
        <v>0</v>
      </c>
      <c r="E80" s="9">
        <v>1298076</v>
      </c>
      <c r="F80" s="9">
        <v>0</v>
      </c>
      <c r="G80" s="9">
        <v>5237467</v>
      </c>
      <c r="H80" s="9">
        <v>0</v>
      </c>
      <c r="I80" s="9">
        <v>5237467</v>
      </c>
      <c r="J80" s="9">
        <v>4663839</v>
      </c>
      <c r="K80" s="9">
        <v>573628</v>
      </c>
    </row>
    <row r="81" spans="1:11" hidden="1" outlineLevel="1" x14ac:dyDescent="0.25">
      <c r="A81" t="s">
        <v>89</v>
      </c>
      <c r="B81" s="9">
        <v>-25998327</v>
      </c>
      <c r="C81" s="9">
        <v>41769657</v>
      </c>
      <c r="D81" s="9">
        <v>0</v>
      </c>
      <c r="E81" s="9">
        <v>9524992</v>
      </c>
      <c r="F81" s="9">
        <v>0</v>
      </c>
      <c r="G81" s="9">
        <v>51294649</v>
      </c>
      <c r="H81" s="9">
        <v>0</v>
      </c>
      <c r="I81" s="9">
        <v>25296322</v>
      </c>
      <c r="J81" s="9">
        <v>26774128</v>
      </c>
      <c r="K81" s="9">
        <v>-1477806</v>
      </c>
    </row>
    <row r="82" spans="1:11" hidden="1" outlineLevel="1" x14ac:dyDescent="0.25">
      <c r="A82" t="s">
        <v>90</v>
      </c>
      <c r="B82" s="9">
        <v>-900000</v>
      </c>
      <c r="C82" s="9">
        <v>12385232</v>
      </c>
      <c r="D82" s="9">
        <v>0</v>
      </c>
      <c r="E82" s="9">
        <v>26560416</v>
      </c>
      <c r="F82" s="9">
        <v>0</v>
      </c>
      <c r="G82" s="9">
        <v>38945648</v>
      </c>
      <c r="H82" s="9">
        <v>0</v>
      </c>
      <c r="I82" s="9">
        <v>38045648</v>
      </c>
      <c r="J82" s="9">
        <v>56657252</v>
      </c>
      <c r="K82" s="9">
        <v>-18611604</v>
      </c>
    </row>
    <row r="83" spans="1:11" hidden="1" outlineLevel="1" x14ac:dyDescent="0.25">
      <c r="A83" t="s">
        <v>91</v>
      </c>
      <c r="B83" s="9">
        <v>-2594867</v>
      </c>
      <c r="C83" s="9">
        <v>0</v>
      </c>
      <c r="D83" s="9">
        <v>0</v>
      </c>
      <c r="E83" s="9">
        <v>3580842</v>
      </c>
      <c r="F83" s="9">
        <v>0</v>
      </c>
      <c r="G83" s="9">
        <v>3580842</v>
      </c>
      <c r="H83" s="9">
        <v>0</v>
      </c>
      <c r="I83" s="9">
        <v>985975</v>
      </c>
      <c r="J83" s="9">
        <v>1208671</v>
      </c>
      <c r="K83" s="9">
        <v>-222696</v>
      </c>
    </row>
    <row r="84" spans="1:11" hidden="1" outlineLevel="1" x14ac:dyDescent="0.25">
      <c r="A84" t="s">
        <v>92</v>
      </c>
      <c r="B84" s="9">
        <v>-6343584</v>
      </c>
      <c r="C84" s="9">
        <v>59620724</v>
      </c>
      <c r="D84" s="9">
        <v>0</v>
      </c>
      <c r="E84" s="9">
        <v>4576636</v>
      </c>
      <c r="F84" s="9">
        <v>0</v>
      </c>
      <c r="G84" s="9">
        <v>64197360</v>
      </c>
      <c r="H84" s="9">
        <v>0</v>
      </c>
      <c r="I84" s="9">
        <v>57853776</v>
      </c>
      <c r="J84" s="9">
        <v>82384150</v>
      </c>
      <c r="K84" s="9">
        <v>-24530374</v>
      </c>
    </row>
    <row r="85" spans="1:11" hidden="1" outlineLevel="1" x14ac:dyDescent="0.25">
      <c r="A85" t="s">
        <v>93</v>
      </c>
      <c r="B85" s="9">
        <v>-1150078</v>
      </c>
      <c r="C85" s="9">
        <v>35742234</v>
      </c>
      <c r="D85" s="9">
        <v>0</v>
      </c>
      <c r="E85" s="9">
        <v>20370070</v>
      </c>
      <c r="F85" s="9">
        <v>0</v>
      </c>
      <c r="G85" s="9">
        <v>56112304</v>
      </c>
      <c r="H85" s="9">
        <v>0</v>
      </c>
      <c r="I85" s="9">
        <v>54962226</v>
      </c>
      <c r="J85" s="9">
        <v>58460051</v>
      </c>
      <c r="K85" s="9">
        <v>-3497825</v>
      </c>
    </row>
    <row r="86" spans="1:11" hidden="1" outlineLevel="1" x14ac:dyDescent="0.25">
      <c r="A86" t="s">
        <v>94</v>
      </c>
      <c r="B86" s="9">
        <v>-200515075</v>
      </c>
      <c r="C86" s="9">
        <v>134090496</v>
      </c>
      <c r="D86" s="9">
        <v>0</v>
      </c>
      <c r="E86" s="9">
        <v>279300264</v>
      </c>
      <c r="F86" s="9">
        <v>0</v>
      </c>
      <c r="G86" s="9">
        <v>413390760</v>
      </c>
      <c r="H86" s="9">
        <v>0</v>
      </c>
      <c r="I86" s="9">
        <v>212875685</v>
      </c>
      <c r="J86" s="9">
        <v>203895368</v>
      </c>
      <c r="K86" s="9">
        <v>8980317</v>
      </c>
    </row>
    <row r="87" spans="1:11" hidden="1" outlineLevel="1" x14ac:dyDescent="0.25">
      <c r="A87" t="s">
        <v>95</v>
      </c>
      <c r="B87" s="9">
        <v>-155356487</v>
      </c>
      <c r="C87" s="9">
        <v>173150185</v>
      </c>
      <c r="D87" s="9">
        <v>0</v>
      </c>
      <c r="E87" s="9">
        <v>192956219</v>
      </c>
      <c r="F87" s="9">
        <v>0</v>
      </c>
      <c r="G87" s="9">
        <v>366106404</v>
      </c>
      <c r="H87" s="9">
        <v>0</v>
      </c>
      <c r="I87" s="9">
        <v>210749917</v>
      </c>
      <c r="J87" s="9">
        <v>191812917</v>
      </c>
      <c r="K87" s="9">
        <v>18937000</v>
      </c>
    </row>
    <row r="88" spans="1:11" hidden="1" outlineLevel="1" x14ac:dyDescent="0.25">
      <c r="A88" t="s">
        <v>96</v>
      </c>
      <c r="B88" s="9">
        <v>0</v>
      </c>
      <c r="C88" s="9">
        <v>0</v>
      </c>
      <c r="D88" s="9">
        <v>0</v>
      </c>
      <c r="E88" s="9">
        <v>1368423</v>
      </c>
      <c r="F88" s="9">
        <v>0</v>
      </c>
      <c r="G88" s="9">
        <v>1368423</v>
      </c>
      <c r="H88" s="9">
        <v>0</v>
      </c>
      <c r="I88" s="9">
        <v>1368423</v>
      </c>
      <c r="J88" s="9">
        <v>1368423</v>
      </c>
      <c r="K88" s="9">
        <v>0</v>
      </c>
    </row>
    <row r="89" spans="1:11" hidden="1" outlineLevel="1" x14ac:dyDescent="0.25">
      <c r="A89" t="s">
        <v>97</v>
      </c>
      <c r="B89" s="9">
        <v>-20064000</v>
      </c>
      <c r="C89" s="9">
        <v>0</v>
      </c>
      <c r="D89" s="9">
        <v>0</v>
      </c>
      <c r="E89" s="9">
        <v>15354701</v>
      </c>
      <c r="F89" s="9">
        <v>0</v>
      </c>
      <c r="G89" s="9">
        <v>15354701</v>
      </c>
      <c r="H89" s="9">
        <v>0</v>
      </c>
      <c r="I89" s="9">
        <v>-4709299</v>
      </c>
      <c r="J89" s="9">
        <v>-5746738</v>
      </c>
      <c r="K89" s="9">
        <v>1037439</v>
      </c>
    </row>
    <row r="90" spans="1:11" hidden="1" outlineLevel="1" x14ac:dyDescent="0.25">
      <c r="A90" t="s">
        <v>98</v>
      </c>
      <c r="B90" s="9">
        <v>-41827500</v>
      </c>
      <c r="C90" s="9">
        <v>29952</v>
      </c>
      <c r="D90" s="9">
        <v>0</v>
      </c>
      <c r="E90" s="9">
        <v>70212829</v>
      </c>
      <c r="F90" s="9">
        <v>0</v>
      </c>
      <c r="G90" s="9">
        <v>70242781</v>
      </c>
      <c r="H90" s="9">
        <v>0</v>
      </c>
      <c r="I90" s="9">
        <v>28415281</v>
      </c>
      <c r="J90" s="9">
        <v>12540075</v>
      </c>
      <c r="K90" s="9">
        <v>15875206</v>
      </c>
    </row>
    <row r="91" spans="1:11" hidden="1" outlineLevel="1" x14ac:dyDescent="0.25">
      <c r="A91" t="s">
        <v>99</v>
      </c>
      <c r="B91" s="9">
        <v>0</v>
      </c>
      <c r="C91" s="9">
        <v>0</v>
      </c>
      <c r="D91" s="9">
        <v>0</v>
      </c>
      <c r="E91" s="9">
        <v>317056707</v>
      </c>
      <c r="F91" s="9">
        <v>0</v>
      </c>
      <c r="G91" s="9">
        <v>317056707</v>
      </c>
      <c r="H91" s="9">
        <v>0</v>
      </c>
      <c r="I91" s="9">
        <v>317056707</v>
      </c>
      <c r="J91" s="9">
        <v>314591278</v>
      </c>
      <c r="K91" s="9">
        <v>2465429</v>
      </c>
    </row>
    <row r="92" spans="1:11" hidden="1" outlineLevel="1" x14ac:dyDescent="0.25">
      <c r="A92" t="s">
        <v>100</v>
      </c>
      <c r="B92" s="9">
        <v>0</v>
      </c>
      <c r="C92" s="9">
        <v>0</v>
      </c>
      <c r="D92" s="9">
        <v>0</v>
      </c>
      <c r="E92" s="9">
        <v>55564908</v>
      </c>
      <c r="F92" s="9">
        <v>0</v>
      </c>
      <c r="G92" s="9">
        <v>55564908</v>
      </c>
      <c r="H92" s="9">
        <v>0</v>
      </c>
      <c r="I92" s="9">
        <v>55564908</v>
      </c>
      <c r="J92" s="9">
        <v>55228854</v>
      </c>
      <c r="K92" s="9">
        <v>336054</v>
      </c>
    </row>
    <row r="93" spans="1:11" hidden="1" outlineLevel="1" x14ac:dyDescent="0.25">
      <c r="A93" t="s">
        <v>101</v>
      </c>
      <c r="B93" s="9">
        <v>0</v>
      </c>
      <c r="C93" s="9">
        <v>0</v>
      </c>
      <c r="D93" s="9">
        <v>0</v>
      </c>
      <c r="E93" s="9">
        <v>16740813</v>
      </c>
      <c r="F93" s="9">
        <v>0</v>
      </c>
      <c r="G93" s="9">
        <v>16740813</v>
      </c>
      <c r="H93" s="9">
        <v>0</v>
      </c>
      <c r="I93" s="9">
        <v>16740813</v>
      </c>
      <c r="J93" s="9">
        <v>15813953</v>
      </c>
      <c r="K93" s="9">
        <v>926860</v>
      </c>
    </row>
    <row r="94" spans="1:11" hidden="1" outlineLevel="1" x14ac:dyDescent="0.25">
      <c r="A94" t="s">
        <v>102</v>
      </c>
      <c r="B94" s="9">
        <v>0</v>
      </c>
      <c r="C94" s="9">
        <v>202593</v>
      </c>
      <c r="D94" s="9">
        <v>0</v>
      </c>
      <c r="E94" s="9">
        <v>16048729</v>
      </c>
      <c r="F94" s="9">
        <v>0</v>
      </c>
      <c r="G94" s="9">
        <v>16251322</v>
      </c>
      <c r="H94" s="9">
        <v>0</v>
      </c>
      <c r="I94" s="9">
        <v>16251322</v>
      </c>
      <c r="J94" s="9">
        <v>16273758</v>
      </c>
      <c r="K94" s="9">
        <v>-22436</v>
      </c>
    </row>
    <row r="95" spans="1:11" hidden="1" outlineLevel="1" x14ac:dyDescent="0.25">
      <c r="A95" t="s">
        <v>103</v>
      </c>
      <c r="B95" s="9">
        <v>0</v>
      </c>
      <c r="C95" s="9">
        <v>0</v>
      </c>
      <c r="D95" s="9">
        <v>0</v>
      </c>
      <c r="E95" s="9">
        <v>22077904</v>
      </c>
      <c r="F95" s="9">
        <v>0</v>
      </c>
      <c r="G95" s="9">
        <v>22077904</v>
      </c>
      <c r="H95" s="9">
        <v>0</v>
      </c>
      <c r="I95" s="9">
        <v>22077904</v>
      </c>
      <c r="J95" s="9">
        <v>23720722</v>
      </c>
      <c r="K95" s="9">
        <v>-1642818</v>
      </c>
    </row>
    <row r="96" spans="1:11" hidden="1" outlineLevel="1" x14ac:dyDescent="0.25">
      <c r="A96" t="s">
        <v>104</v>
      </c>
      <c r="B96" s="9">
        <v>0</v>
      </c>
      <c r="C96" s="9">
        <v>0</v>
      </c>
      <c r="D96" s="9">
        <v>0</v>
      </c>
      <c r="E96" s="9">
        <v>5875384</v>
      </c>
      <c r="F96" s="9">
        <v>0</v>
      </c>
      <c r="G96" s="9">
        <v>5875384</v>
      </c>
      <c r="H96" s="9">
        <v>0</v>
      </c>
      <c r="I96" s="9">
        <v>5875384</v>
      </c>
      <c r="J96" s="9">
        <v>5740719</v>
      </c>
      <c r="K96" s="9">
        <v>134665</v>
      </c>
    </row>
    <row r="97" spans="1:11" hidden="1" outlineLevel="1" x14ac:dyDescent="0.25">
      <c r="A97" t="s">
        <v>105</v>
      </c>
      <c r="B97" s="9">
        <v>0</v>
      </c>
      <c r="C97" s="9">
        <v>0</v>
      </c>
      <c r="D97" s="9">
        <v>0</v>
      </c>
      <c r="E97" s="9">
        <v>87048630</v>
      </c>
      <c r="F97" s="9">
        <v>0</v>
      </c>
      <c r="G97" s="9">
        <v>87048630</v>
      </c>
      <c r="H97" s="9">
        <v>0</v>
      </c>
      <c r="I97" s="9">
        <v>87048630</v>
      </c>
      <c r="J97" s="9">
        <v>94265677</v>
      </c>
      <c r="K97" s="9">
        <v>-7217047</v>
      </c>
    </row>
    <row r="98" spans="1:11" collapsed="1" x14ac:dyDescent="0.25">
      <c r="A98" s="7" t="s">
        <v>106</v>
      </c>
      <c r="B98" s="8">
        <v>0</v>
      </c>
      <c r="C98" s="8">
        <v>0</v>
      </c>
      <c r="D98" s="8">
        <v>0</v>
      </c>
      <c r="E98" s="8">
        <v>90352548</v>
      </c>
      <c r="F98" s="8">
        <v>0</v>
      </c>
      <c r="G98" s="8">
        <v>90352548</v>
      </c>
      <c r="H98" s="8">
        <v>0</v>
      </c>
      <c r="I98" s="8">
        <v>90352548</v>
      </c>
      <c r="J98" s="8">
        <v>92147256</v>
      </c>
      <c r="K98" s="8">
        <v>-1794708</v>
      </c>
    </row>
    <row r="99" spans="1:11" hidden="1" outlineLevel="1" x14ac:dyDescent="0.25">
      <c r="A99" t="s">
        <v>107</v>
      </c>
      <c r="B99" s="9">
        <v>0</v>
      </c>
      <c r="C99" s="9">
        <v>0</v>
      </c>
      <c r="D99" s="9">
        <v>0</v>
      </c>
      <c r="E99" s="9">
        <v>90352548</v>
      </c>
      <c r="F99" s="9">
        <v>0</v>
      </c>
      <c r="G99" s="9">
        <v>90352548</v>
      </c>
      <c r="H99" s="9">
        <v>0</v>
      </c>
      <c r="I99" s="9">
        <v>90352548</v>
      </c>
      <c r="J99" s="9">
        <v>92147256</v>
      </c>
      <c r="K99" s="9">
        <v>-1794708</v>
      </c>
    </row>
    <row r="100" spans="1:11" collapsed="1" x14ac:dyDescent="0.25">
      <c r="A100" s="7" t="s">
        <v>108</v>
      </c>
      <c r="B100" s="8">
        <v>-164962464</v>
      </c>
      <c r="C100" s="8">
        <v>0</v>
      </c>
      <c r="D100" s="8">
        <v>0</v>
      </c>
      <c r="E100" s="8">
        <v>182848920</v>
      </c>
      <c r="F100" s="8">
        <v>0</v>
      </c>
      <c r="G100" s="8">
        <v>182848920</v>
      </c>
      <c r="H100" s="8">
        <v>0</v>
      </c>
      <c r="I100" s="8">
        <v>17886456</v>
      </c>
      <c r="J100" s="8">
        <v>8470826</v>
      </c>
      <c r="K100" s="8">
        <v>9415630</v>
      </c>
    </row>
    <row r="101" spans="1:11" hidden="1" outlineLevel="1" x14ac:dyDescent="0.25">
      <c r="A101" t="s">
        <v>109</v>
      </c>
      <c r="B101" s="9">
        <v>-164962464</v>
      </c>
      <c r="C101" s="9">
        <v>0</v>
      </c>
      <c r="D101" s="9">
        <v>0</v>
      </c>
      <c r="E101" s="9">
        <v>58727753</v>
      </c>
      <c r="F101" s="9">
        <v>0</v>
      </c>
      <c r="G101" s="9">
        <v>58727753</v>
      </c>
      <c r="H101" s="9">
        <v>0</v>
      </c>
      <c r="I101" s="9">
        <v>-106234711</v>
      </c>
      <c r="J101" s="9">
        <v>-120090000</v>
      </c>
      <c r="K101" s="9">
        <v>13855289</v>
      </c>
    </row>
    <row r="102" spans="1:11" hidden="1" outlineLevel="1" x14ac:dyDescent="0.25">
      <c r="A102" t="s">
        <v>110</v>
      </c>
      <c r="B102" s="9">
        <v>0</v>
      </c>
      <c r="C102" s="9">
        <v>0</v>
      </c>
      <c r="D102" s="9">
        <v>0</v>
      </c>
      <c r="E102" s="9">
        <v>121925090</v>
      </c>
      <c r="F102" s="9">
        <v>0</v>
      </c>
      <c r="G102" s="9">
        <v>121925090</v>
      </c>
      <c r="H102" s="9">
        <v>0</v>
      </c>
      <c r="I102" s="9">
        <v>121925090</v>
      </c>
      <c r="J102" s="9">
        <v>128345476</v>
      </c>
      <c r="K102" s="9">
        <v>-6420386</v>
      </c>
    </row>
    <row r="103" spans="1:11" hidden="1" outlineLevel="1" x14ac:dyDescent="0.25">
      <c r="A103" t="s">
        <v>111</v>
      </c>
      <c r="B103" s="9">
        <v>0</v>
      </c>
      <c r="C103" s="9">
        <v>0</v>
      </c>
      <c r="D103" s="9">
        <v>0</v>
      </c>
      <c r="E103" s="9">
        <v>44020</v>
      </c>
      <c r="F103" s="9">
        <v>0</v>
      </c>
      <c r="G103" s="9">
        <v>44020</v>
      </c>
      <c r="H103" s="9">
        <v>0</v>
      </c>
      <c r="I103" s="9">
        <v>44020</v>
      </c>
      <c r="J103" s="9">
        <v>900000</v>
      </c>
      <c r="K103" s="9">
        <v>-855980</v>
      </c>
    </row>
    <row r="104" spans="1:11" hidden="1" outlineLevel="1" x14ac:dyDescent="0.25">
      <c r="A104" t="s">
        <v>112</v>
      </c>
      <c r="B104" s="9">
        <v>0</v>
      </c>
      <c r="C104" s="9">
        <v>0</v>
      </c>
      <c r="D104" s="9">
        <v>0</v>
      </c>
      <c r="E104" s="9">
        <v>2152057</v>
      </c>
      <c r="F104" s="9">
        <v>0</v>
      </c>
      <c r="G104" s="9">
        <v>2152057</v>
      </c>
      <c r="H104" s="9">
        <v>0</v>
      </c>
      <c r="I104" s="9">
        <v>2152057</v>
      </c>
      <c r="J104" s="9">
        <v>-684650</v>
      </c>
      <c r="K104" s="9">
        <v>2836707</v>
      </c>
    </row>
    <row r="105" spans="1:11" collapsed="1" x14ac:dyDescent="0.25">
      <c r="A105" s="7" t="s">
        <v>113</v>
      </c>
      <c r="B105" s="8">
        <v>-75258910</v>
      </c>
      <c r="C105" s="8">
        <v>88378723</v>
      </c>
      <c r="D105" s="8">
        <v>0</v>
      </c>
      <c r="E105" s="8">
        <v>40776470</v>
      </c>
      <c r="F105" s="8">
        <v>0</v>
      </c>
      <c r="G105" s="8">
        <v>129155193</v>
      </c>
      <c r="H105" s="8">
        <v>0</v>
      </c>
      <c r="I105" s="8">
        <v>53896283</v>
      </c>
      <c r="J105" s="8">
        <v>73514191</v>
      </c>
      <c r="K105" s="8">
        <v>-19617908</v>
      </c>
    </row>
    <row r="106" spans="1:11" hidden="1" outlineLevel="1" x14ac:dyDescent="0.25">
      <c r="A106" t="s">
        <v>114</v>
      </c>
      <c r="B106" s="9">
        <v>0</v>
      </c>
      <c r="C106" s="9">
        <v>5328475</v>
      </c>
      <c r="D106" s="9">
        <v>0</v>
      </c>
      <c r="E106" s="9">
        <v>0</v>
      </c>
      <c r="F106" s="9">
        <v>0</v>
      </c>
      <c r="G106" s="9">
        <v>5328475</v>
      </c>
      <c r="H106" s="9">
        <v>0</v>
      </c>
      <c r="I106" s="9">
        <v>5328475</v>
      </c>
      <c r="J106" s="9">
        <v>7043295</v>
      </c>
      <c r="K106" s="9">
        <v>-1714820</v>
      </c>
    </row>
    <row r="107" spans="1:11" hidden="1" outlineLevel="1" x14ac:dyDescent="0.25">
      <c r="A107" t="s">
        <v>115</v>
      </c>
      <c r="B107" s="9">
        <v>-25194102</v>
      </c>
      <c r="C107" s="9">
        <v>40229651</v>
      </c>
      <c r="D107" s="9">
        <v>0</v>
      </c>
      <c r="E107" s="9">
        <v>7518094</v>
      </c>
      <c r="F107" s="9">
        <v>0</v>
      </c>
      <c r="G107" s="9">
        <v>47747745</v>
      </c>
      <c r="H107" s="9">
        <v>0</v>
      </c>
      <c r="I107" s="9">
        <v>22553643</v>
      </c>
      <c r="J107" s="9">
        <v>21097879</v>
      </c>
      <c r="K107" s="9">
        <v>1455764</v>
      </c>
    </row>
    <row r="108" spans="1:11" hidden="1" outlineLevel="1" x14ac:dyDescent="0.25">
      <c r="A108" t="s">
        <v>116</v>
      </c>
      <c r="B108" s="9">
        <v>-2276640</v>
      </c>
      <c r="C108" s="9">
        <v>0</v>
      </c>
      <c r="D108" s="9">
        <v>0</v>
      </c>
      <c r="E108" s="9">
        <v>4185891</v>
      </c>
      <c r="F108" s="9">
        <v>0</v>
      </c>
      <c r="G108" s="9">
        <v>4185891</v>
      </c>
      <c r="H108" s="9">
        <v>0</v>
      </c>
      <c r="I108" s="9">
        <v>1909251</v>
      </c>
      <c r="J108" s="9">
        <v>1620360</v>
      </c>
      <c r="K108" s="9">
        <v>288891</v>
      </c>
    </row>
    <row r="109" spans="1:11" hidden="1" outlineLevel="1" x14ac:dyDescent="0.25">
      <c r="A109" t="s">
        <v>117</v>
      </c>
      <c r="B109" s="9">
        <v>-26264477</v>
      </c>
      <c r="C109" s="9">
        <v>0</v>
      </c>
      <c r="D109" s="9">
        <v>0</v>
      </c>
      <c r="E109" s="9">
        <v>5601549</v>
      </c>
      <c r="F109" s="9">
        <v>0</v>
      </c>
      <c r="G109" s="9">
        <v>5601549</v>
      </c>
      <c r="H109" s="9">
        <v>0</v>
      </c>
      <c r="I109" s="9">
        <v>-20662928</v>
      </c>
      <c r="J109" s="9">
        <v>-7907000</v>
      </c>
      <c r="K109" s="9">
        <v>-12755928</v>
      </c>
    </row>
    <row r="110" spans="1:11" hidden="1" outlineLevel="1" x14ac:dyDescent="0.25">
      <c r="A110" t="s">
        <v>118</v>
      </c>
      <c r="B110" s="9">
        <v>-1997000</v>
      </c>
      <c r="C110" s="9">
        <v>0</v>
      </c>
      <c r="D110" s="9">
        <v>0</v>
      </c>
      <c r="E110" s="9">
        <v>3452437</v>
      </c>
      <c r="F110" s="9">
        <v>0</v>
      </c>
      <c r="G110" s="9">
        <v>3452437</v>
      </c>
      <c r="H110" s="9">
        <v>0</v>
      </c>
      <c r="I110" s="9">
        <v>1455437</v>
      </c>
      <c r="J110" s="9">
        <v>7920000</v>
      </c>
      <c r="K110" s="9">
        <v>-6464563</v>
      </c>
    </row>
    <row r="111" spans="1:11" hidden="1" outlineLevel="1" x14ac:dyDescent="0.25">
      <c r="A111" t="s">
        <v>119</v>
      </c>
      <c r="B111" s="9">
        <v>0</v>
      </c>
      <c r="C111" s="9">
        <v>0</v>
      </c>
      <c r="D111" s="9">
        <v>0</v>
      </c>
      <c r="E111" s="9">
        <v>1339983</v>
      </c>
      <c r="F111" s="9">
        <v>0</v>
      </c>
      <c r="G111" s="9">
        <v>1339983</v>
      </c>
      <c r="H111" s="9">
        <v>0</v>
      </c>
      <c r="I111" s="9">
        <v>1339983</v>
      </c>
      <c r="J111" s="9">
        <v>1890000</v>
      </c>
      <c r="K111" s="9">
        <v>-550017</v>
      </c>
    </row>
    <row r="112" spans="1:11" hidden="1" outlineLevel="1" x14ac:dyDescent="0.25">
      <c r="A112" t="s">
        <v>120</v>
      </c>
      <c r="B112" s="9">
        <v>-19526691</v>
      </c>
      <c r="C112" s="9">
        <v>42820597</v>
      </c>
      <c r="D112" s="9">
        <v>0</v>
      </c>
      <c r="E112" s="9">
        <v>7741689</v>
      </c>
      <c r="F112" s="9">
        <v>0</v>
      </c>
      <c r="G112" s="9">
        <v>50562286</v>
      </c>
      <c r="H112" s="9">
        <v>0</v>
      </c>
      <c r="I112" s="9">
        <v>31035595</v>
      </c>
      <c r="J112" s="9">
        <v>30912830</v>
      </c>
      <c r="K112" s="9">
        <v>122765</v>
      </c>
    </row>
    <row r="113" spans="1:11" hidden="1" outlineLevel="1" x14ac:dyDescent="0.25">
      <c r="A113" t="s">
        <v>121</v>
      </c>
      <c r="B113" s="9">
        <v>0</v>
      </c>
      <c r="C113" s="9">
        <v>0</v>
      </c>
      <c r="D113" s="9">
        <v>0</v>
      </c>
      <c r="E113" s="9">
        <v>10936827</v>
      </c>
      <c r="F113" s="9">
        <v>0</v>
      </c>
      <c r="G113" s="9">
        <v>10936827</v>
      </c>
      <c r="H113" s="9">
        <v>0</v>
      </c>
      <c r="I113" s="9">
        <v>10936827</v>
      </c>
      <c r="J113" s="9">
        <v>10936827</v>
      </c>
      <c r="K113" s="9">
        <v>0</v>
      </c>
    </row>
    <row r="114" spans="1:11" collapsed="1" x14ac:dyDescent="0.25">
      <c r="A114" s="7" t="s">
        <v>122</v>
      </c>
      <c r="B114" s="8">
        <v>0</v>
      </c>
      <c r="C114" s="8">
        <v>0</v>
      </c>
      <c r="D114" s="8">
        <v>0</v>
      </c>
      <c r="E114" s="8">
        <v>408877759</v>
      </c>
      <c r="F114" s="8">
        <v>0</v>
      </c>
      <c r="G114" s="8">
        <v>408877759</v>
      </c>
      <c r="H114" s="8">
        <v>0</v>
      </c>
      <c r="I114" s="8">
        <v>408877759</v>
      </c>
      <c r="J114" s="8">
        <v>364636648</v>
      </c>
      <c r="K114" s="8">
        <v>44241111</v>
      </c>
    </row>
    <row r="115" spans="1:11" hidden="1" outlineLevel="1" x14ac:dyDescent="0.25">
      <c r="A115" t="s">
        <v>123</v>
      </c>
      <c r="B115" s="9">
        <v>0</v>
      </c>
      <c r="C115" s="9">
        <v>0</v>
      </c>
      <c r="D115" s="9">
        <v>0</v>
      </c>
      <c r="E115" s="9">
        <v>28083907</v>
      </c>
      <c r="F115" s="9">
        <v>0</v>
      </c>
      <c r="G115" s="9">
        <v>28083907</v>
      </c>
      <c r="H115" s="9">
        <v>0</v>
      </c>
      <c r="I115" s="9">
        <v>28083907</v>
      </c>
      <c r="J115" s="9">
        <v>32335000</v>
      </c>
      <c r="K115" s="9">
        <v>-4251093</v>
      </c>
    </row>
    <row r="116" spans="1:11" hidden="1" outlineLevel="1" x14ac:dyDescent="0.25">
      <c r="A116" t="s">
        <v>124</v>
      </c>
      <c r="B116" s="9">
        <v>0</v>
      </c>
      <c r="C116" s="9">
        <v>0</v>
      </c>
      <c r="D116" s="9">
        <v>0</v>
      </c>
      <c r="E116" s="9">
        <v>49407021</v>
      </c>
      <c r="F116" s="9">
        <v>0</v>
      </c>
      <c r="G116" s="9">
        <v>49407021</v>
      </c>
      <c r="H116" s="9">
        <v>0</v>
      </c>
      <c r="I116" s="9">
        <v>49407021</v>
      </c>
      <c r="J116" s="9">
        <v>49407021</v>
      </c>
      <c r="K116" s="9">
        <v>0</v>
      </c>
    </row>
    <row r="117" spans="1:11" hidden="1" outlineLevel="1" x14ac:dyDescent="0.25">
      <c r="A117" t="s">
        <v>125</v>
      </c>
      <c r="B117" s="9">
        <v>0</v>
      </c>
      <c r="C117" s="9">
        <v>0</v>
      </c>
      <c r="D117" s="9">
        <v>0</v>
      </c>
      <c r="E117" s="9">
        <v>39922191</v>
      </c>
      <c r="F117" s="9">
        <v>0</v>
      </c>
      <c r="G117" s="9">
        <v>39922191</v>
      </c>
      <c r="H117" s="9">
        <v>0</v>
      </c>
      <c r="I117" s="9">
        <v>39922191</v>
      </c>
      <c r="J117" s="9">
        <v>39925000</v>
      </c>
      <c r="K117" s="9">
        <v>-2809</v>
      </c>
    </row>
    <row r="118" spans="1:11" hidden="1" outlineLevel="1" x14ac:dyDescent="0.25">
      <c r="A118" t="s">
        <v>126</v>
      </c>
      <c r="B118" s="9">
        <v>0</v>
      </c>
      <c r="C118" s="9">
        <v>0</v>
      </c>
      <c r="D118" s="9">
        <v>0</v>
      </c>
      <c r="E118" s="9">
        <v>317072</v>
      </c>
      <c r="F118" s="9">
        <v>0</v>
      </c>
      <c r="G118" s="9">
        <v>317072</v>
      </c>
      <c r="H118" s="9">
        <v>0</v>
      </c>
      <c r="I118" s="9">
        <v>317072</v>
      </c>
      <c r="J118" s="9">
        <v>1700000</v>
      </c>
      <c r="K118" s="9">
        <v>-1382928</v>
      </c>
    </row>
    <row r="119" spans="1:11" hidden="1" outlineLevel="1" x14ac:dyDescent="0.25">
      <c r="A119" t="s">
        <v>127</v>
      </c>
      <c r="B119" s="9">
        <v>0</v>
      </c>
      <c r="C119" s="9">
        <v>0</v>
      </c>
      <c r="D119" s="9">
        <v>0</v>
      </c>
      <c r="E119" s="9">
        <v>19228005</v>
      </c>
      <c r="F119" s="9">
        <v>0</v>
      </c>
      <c r="G119" s="9">
        <v>19228005</v>
      </c>
      <c r="H119" s="9">
        <v>0</v>
      </c>
      <c r="I119" s="9">
        <v>19228005</v>
      </c>
      <c r="J119" s="9">
        <v>13400003</v>
      </c>
      <c r="K119" s="9">
        <v>5828002</v>
      </c>
    </row>
    <row r="120" spans="1:11" hidden="1" outlineLevel="1" x14ac:dyDescent="0.25">
      <c r="A120" t="s">
        <v>128</v>
      </c>
      <c r="B120" s="9">
        <v>0</v>
      </c>
      <c r="C120" s="9">
        <v>0</v>
      </c>
      <c r="D120" s="9">
        <v>0</v>
      </c>
      <c r="E120" s="9">
        <v>76805501</v>
      </c>
      <c r="F120" s="9">
        <v>0</v>
      </c>
      <c r="G120" s="9">
        <v>76805501</v>
      </c>
      <c r="H120" s="9">
        <v>0</v>
      </c>
      <c r="I120" s="9">
        <v>76805501</v>
      </c>
      <c r="J120" s="9">
        <v>30490297</v>
      </c>
      <c r="K120" s="9">
        <v>46315204</v>
      </c>
    </row>
    <row r="121" spans="1:11" hidden="1" outlineLevel="1" x14ac:dyDescent="0.25">
      <c r="A121" t="s">
        <v>129</v>
      </c>
      <c r="B121" s="9">
        <v>0</v>
      </c>
      <c r="C121" s="9">
        <v>0</v>
      </c>
      <c r="D121" s="9">
        <v>0</v>
      </c>
      <c r="E121" s="9">
        <v>193999909</v>
      </c>
      <c r="F121" s="9">
        <v>0</v>
      </c>
      <c r="G121" s="9">
        <v>193999909</v>
      </c>
      <c r="H121" s="9">
        <v>0</v>
      </c>
      <c r="I121" s="9">
        <v>193999909</v>
      </c>
      <c r="J121" s="9">
        <v>193763327</v>
      </c>
      <c r="K121" s="9">
        <v>236582</v>
      </c>
    </row>
    <row r="122" spans="1:11" hidden="1" outlineLevel="1" x14ac:dyDescent="0.25">
      <c r="A122" t="s">
        <v>130</v>
      </c>
      <c r="B122" s="9">
        <v>0</v>
      </c>
      <c r="C122" s="9">
        <v>0</v>
      </c>
      <c r="D122" s="9">
        <v>0</v>
      </c>
      <c r="E122" s="9">
        <v>1114153</v>
      </c>
      <c r="F122" s="9">
        <v>0</v>
      </c>
      <c r="G122" s="9">
        <v>1114153</v>
      </c>
      <c r="H122" s="9">
        <v>0</v>
      </c>
      <c r="I122" s="9">
        <v>1114153</v>
      </c>
      <c r="J122" s="9">
        <v>3616000</v>
      </c>
      <c r="K122" s="9">
        <v>-2501847</v>
      </c>
    </row>
    <row r="123" spans="1:11" collapsed="1" x14ac:dyDescent="0.25">
      <c r="A123" s="7" t="s">
        <v>131</v>
      </c>
      <c r="B123" s="8">
        <v>-5271450</v>
      </c>
      <c r="C123" s="8">
        <v>68458169</v>
      </c>
      <c r="D123" s="8">
        <v>0</v>
      </c>
      <c r="E123" s="8">
        <v>116784472</v>
      </c>
      <c r="F123" s="8">
        <v>0</v>
      </c>
      <c r="G123" s="8">
        <v>185242641</v>
      </c>
      <c r="H123" s="8">
        <v>0</v>
      </c>
      <c r="I123" s="8">
        <v>179971191</v>
      </c>
      <c r="J123" s="8">
        <v>181380515</v>
      </c>
      <c r="K123" s="8">
        <v>-1409324</v>
      </c>
    </row>
    <row r="124" spans="1:11" hidden="1" outlineLevel="1" x14ac:dyDescent="0.25">
      <c r="A124" t="s">
        <v>132</v>
      </c>
      <c r="B124" s="9">
        <v>0</v>
      </c>
      <c r="C124" s="9">
        <v>3066984</v>
      </c>
      <c r="D124" s="9">
        <v>0</v>
      </c>
      <c r="E124" s="9">
        <v>391945</v>
      </c>
      <c r="F124" s="9">
        <v>0</v>
      </c>
      <c r="G124" s="9">
        <v>3458929</v>
      </c>
      <c r="H124" s="9">
        <v>0</v>
      </c>
      <c r="I124" s="9">
        <v>3458929</v>
      </c>
      <c r="J124" s="9">
        <v>3515038</v>
      </c>
      <c r="K124" s="9">
        <v>-56109</v>
      </c>
    </row>
    <row r="125" spans="1:11" hidden="1" outlineLevel="1" x14ac:dyDescent="0.25">
      <c r="A125" t="s">
        <v>133</v>
      </c>
      <c r="B125" s="9">
        <v>0</v>
      </c>
      <c r="C125" s="9">
        <v>22809451</v>
      </c>
      <c r="D125" s="9">
        <v>0</v>
      </c>
      <c r="E125" s="9">
        <v>8345458</v>
      </c>
      <c r="F125" s="9">
        <v>0</v>
      </c>
      <c r="G125" s="9">
        <v>31154909</v>
      </c>
      <c r="H125" s="9">
        <v>0</v>
      </c>
      <c r="I125" s="9">
        <v>31154909</v>
      </c>
      <c r="J125" s="9">
        <v>29948672</v>
      </c>
      <c r="K125" s="9">
        <v>1206237</v>
      </c>
    </row>
    <row r="126" spans="1:11" hidden="1" outlineLevel="1" x14ac:dyDescent="0.25">
      <c r="A126" t="s">
        <v>134</v>
      </c>
      <c r="B126" s="9">
        <v>-5236450</v>
      </c>
      <c r="C126" s="9">
        <v>42581734</v>
      </c>
      <c r="D126" s="9">
        <v>0</v>
      </c>
      <c r="E126" s="9">
        <v>9019160</v>
      </c>
      <c r="F126" s="9">
        <v>0</v>
      </c>
      <c r="G126" s="9">
        <v>51600894</v>
      </c>
      <c r="H126" s="9">
        <v>0</v>
      </c>
      <c r="I126" s="9">
        <v>46364444</v>
      </c>
      <c r="J126" s="9">
        <v>39881393</v>
      </c>
      <c r="K126" s="9">
        <v>6483051</v>
      </c>
    </row>
    <row r="127" spans="1:11" hidden="1" outlineLevel="1" x14ac:dyDescent="0.25">
      <c r="A127" t="s">
        <v>135</v>
      </c>
      <c r="B127" s="9">
        <v>0</v>
      </c>
      <c r="C127" s="9">
        <v>0</v>
      </c>
      <c r="D127" s="9">
        <v>0</v>
      </c>
      <c r="E127" s="9">
        <v>74637383</v>
      </c>
      <c r="F127" s="9">
        <v>0</v>
      </c>
      <c r="G127" s="9">
        <v>74637383</v>
      </c>
      <c r="H127" s="9">
        <v>0</v>
      </c>
      <c r="I127" s="9">
        <v>74637383</v>
      </c>
      <c r="J127" s="9">
        <v>81105412</v>
      </c>
      <c r="K127" s="9">
        <v>-6468029</v>
      </c>
    </row>
    <row r="128" spans="1:11" hidden="1" outlineLevel="1" x14ac:dyDescent="0.25">
      <c r="A128" t="s">
        <v>136</v>
      </c>
      <c r="B128" s="9">
        <v>0</v>
      </c>
      <c r="C128" s="9">
        <v>0</v>
      </c>
      <c r="D128" s="9">
        <v>0</v>
      </c>
      <c r="E128" s="9">
        <v>17117198</v>
      </c>
      <c r="F128" s="9">
        <v>0</v>
      </c>
      <c r="G128" s="9">
        <v>17117198</v>
      </c>
      <c r="H128" s="9">
        <v>0</v>
      </c>
      <c r="I128" s="9">
        <v>17117198</v>
      </c>
      <c r="J128" s="9">
        <v>22830000</v>
      </c>
      <c r="K128" s="9">
        <v>-5712802</v>
      </c>
    </row>
    <row r="129" spans="1:11" hidden="1" outlineLevel="1" x14ac:dyDescent="0.25">
      <c r="A129" t="s">
        <v>137</v>
      </c>
      <c r="B129" s="9">
        <v>-35000</v>
      </c>
      <c r="C129" s="9">
        <v>0</v>
      </c>
      <c r="D129" s="9">
        <v>0</v>
      </c>
      <c r="E129" s="9">
        <v>26300</v>
      </c>
      <c r="F129" s="9">
        <v>0</v>
      </c>
      <c r="G129" s="9">
        <v>26300</v>
      </c>
      <c r="H129" s="9">
        <v>0</v>
      </c>
      <c r="I129" s="9">
        <v>-8700</v>
      </c>
      <c r="J129" s="9">
        <v>375000</v>
      </c>
      <c r="K129" s="9">
        <v>-383700</v>
      </c>
    </row>
    <row r="130" spans="1:11" hidden="1" outlineLevel="1" x14ac:dyDescent="0.25">
      <c r="A130" t="s">
        <v>138</v>
      </c>
      <c r="B130" s="9">
        <v>0</v>
      </c>
      <c r="C130" s="9">
        <v>0</v>
      </c>
      <c r="D130" s="9">
        <v>0</v>
      </c>
      <c r="E130" s="9">
        <v>6159401</v>
      </c>
      <c r="F130" s="9">
        <v>0</v>
      </c>
      <c r="G130" s="9">
        <v>6159401</v>
      </c>
      <c r="H130" s="9">
        <v>0</v>
      </c>
      <c r="I130" s="9">
        <v>6159401</v>
      </c>
      <c r="J130" s="9">
        <v>2600000</v>
      </c>
      <c r="K130" s="9">
        <v>3559401</v>
      </c>
    </row>
    <row r="131" spans="1:11" hidden="1" outlineLevel="1" x14ac:dyDescent="0.25">
      <c r="A131" t="s">
        <v>139</v>
      </c>
      <c r="B131" s="9">
        <v>0</v>
      </c>
      <c r="C131" s="9">
        <v>0</v>
      </c>
      <c r="D131" s="9">
        <v>0</v>
      </c>
      <c r="E131" s="9">
        <v>1087627</v>
      </c>
      <c r="F131" s="9">
        <v>0</v>
      </c>
      <c r="G131" s="9">
        <v>1087627</v>
      </c>
      <c r="H131" s="9">
        <v>0</v>
      </c>
      <c r="I131" s="9">
        <v>1087627</v>
      </c>
      <c r="J131" s="9">
        <v>675000</v>
      </c>
      <c r="K131" s="9">
        <v>412627</v>
      </c>
    </row>
    <row r="132" spans="1:11" hidden="1" outlineLevel="1" x14ac:dyDescent="0.25">
      <c r="A132" t="s">
        <v>140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450000</v>
      </c>
      <c r="K132" s="9">
        <v>-450000</v>
      </c>
    </row>
    <row r="133" spans="1:11" collapsed="1" x14ac:dyDescent="0.25">
      <c r="A133" s="7" t="s">
        <v>141</v>
      </c>
      <c r="B133" s="8">
        <v>0</v>
      </c>
      <c r="C133" s="8">
        <v>0</v>
      </c>
      <c r="D133" s="8">
        <v>0</v>
      </c>
      <c r="E133" s="8">
        <v>55613</v>
      </c>
      <c r="F133" s="8">
        <v>0</v>
      </c>
      <c r="G133" s="8">
        <v>55613</v>
      </c>
      <c r="H133" s="8">
        <v>0</v>
      </c>
      <c r="I133" s="8">
        <v>55613</v>
      </c>
      <c r="J133" s="8">
        <v>1090000</v>
      </c>
      <c r="K133" s="8">
        <v>-1034387</v>
      </c>
    </row>
    <row r="134" spans="1:11" hidden="1" outlineLevel="1" x14ac:dyDescent="0.25">
      <c r="A134" t="s">
        <v>142</v>
      </c>
      <c r="B134" s="9">
        <v>0</v>
      </c>
      <c r="C134" s="9">
        <v>0</v>
      </c>
      <c r="D134" s="9">
        <v>0</v>
      </c>
      <c r="E134" s="9">
        <v>55613</v>
      </c>
      <c r="F134" s="9">
        <v>0</v>
      </c>
      <c r="G134" s="9">
        <v>55613</v>
      </c>
      <c r="H134" s="9">
        <v>0</v>
      </c>
      <c r="I134" s="9">
        <v>55613</v>
      </c>
      <c r="J134" s="9">
        <v>1090000</v>
      </c>
      <c r="K134" s="9">
        <v>-1034387</v>
      </c>
    </row>
    <row r="135" spans="1:11" collapsed="1" x14ac:dyDescent="0.25">
      <c r="A135" s="7" t="s">
        <v>143</v>
      </c>
      <c r="B135" s="8">
        <v>-78299345</v>
      </c>
      <c r="C135" s="8">
        <v>354626620</v>
      </c>
      <c r="D135" s="8">
        <v>135000000</v>
      </c>
      <c r="E135" s="8">
        <v>222348291</v>
      </c>
      <c r="F135" s="8">
        <v>0</v>
      </c>
      <c r="G135" s="8">
        <v>711974911</v>
      </c>
      <c r="H135" s="8">
        <v>0</v>
      </c>
      <c r="I135" s="8">
        <v>633675566</v>
      </c>
      <c r="J135" s="8">
        <v>613033655</v>
      </c>
      <c r="K135" s="8">
        <v>20641911</v>
      </c>
    </row>
    <row r="136" spans="1:11" hidden="1" outlineLevel="1" x14ac:dyDescent="0.25">
      <c r="A136" t="s">
        <v>144</v>
      </c>
      <c r="B136" s="9">
        <v>0</v>
      </c>
      <c r="C136" s="9">
        <v>39518250</v>
      </c>
      <c r="D136" s="9">
        <v>0</v>
      </c>
      <c r="E136" s="9">
        <v>3789078</v>
      </c>
      <c r="F136" s="9">
        <v>0</v>
      </c>
      <c r="G136" s="9">
        <v>43307328</v>
      </c>
      <c r="H136" s="9">
        <v>0</v>
      </c>
      <c r="I136" s="9">
        <v>43307328</v>
      </c>
      <c r="J136" s="9">
        <v>39608002</v>
      </c>
      <c r="K136" s="9">
        <v>3699326</v>
      </c>
    </row>
    <row r="137" spans="1:11" hidden="1" outlineLevel="1" x14ac:dyDescent="0.25">
      <c r="A137" t="s">
        <v>145</v>
      </c>
      <c r="B137" s="9">
        <v>0</v>
      </c>
      <c r="C137" s="9">
        <v>18801029</v>
      </c>
      <c r="D137" s="9">
        <v>0</v>
      </c>
      <c r="E137" s="9">
        <v>117920</v>
      </c>
      <c r="F137" s="9">
        <v>0</v>
      </c>
      <c r="G137" s="9">
        <v>18918949</v>
      </c>
      <c r="H137" s="9">
        <v>0</v>
      </c>
      <c r="I137" s="9">
        <v>18918949</v>
      </c>
      <c r="J137" s="9">
        <v>15854724</v>
      </c>
      <c r="K137" s="9">
        <v>3064225</v>
      </c>
    </row>
    <row r="138" spans="1:11" hidden="1" outlineLevel="1" x14ac:dyDescent="0.25">
      <c r="A138" t="s">
        <v>146</v>
      </c>
      <c r="B138" s="9">
        <v>0</v>
      </c>
      <c r="C138" s="9">
        <v>2843145</v>
      </c>
      <c r="D138" s="9">
        <v>0</v>
      </c>
      <c r="E138" s="9">
        <v>382000</v>
      </c>
      <c r="F138" s="9">
        <v>0</v>
      </c>
      <c r="G138" s="9">
        <v>3225145</v>
      </c>
      <c r="H138" s="9">
        <v>0</v>
      </c>
      <c r="I138" s="9">
        <v>3225145</v>
      </c>
      <c r="J138" s="9">
        <v>4269114</v>
      </c>
      <c r="K138" s="9">
        <v>-1043969</v>
      </c>
    </row>
    <row r="139" spans="1:11" hidden="1" outlineLevel="1" x14ac:dyDescent="0.25">
      <c r="A139" t="s">
        <v>147</v>
      </c>
      <c r="B139" s="9">
        <v>-3361500</v>
      </c>
      <c r="C139" s="9">
        <v>0</v>
      </c>
      <c r="D139" s="9">
        <v>0</v>
      </c>
      <c r="E139" s="9">
        <v>8219045</v>
      </c>
      <c r="F139" s="9">
        <v>0</v>
      </c>
      <c r="G139" s="9">
        <v>8219045</v>
      </c>
      <c r="H139" s="9">
        <v>0</v>
      </c>
      <c r="I139" s="9">
        <v>4857545</v>
      </c>
      <c r="J139" s="9">
        <v>4588500</v>
      </c>
      <c r="K139" s="9">
        <v>269045</v>
      </c>
    </row>
    <row r="140" spans="1:11" hidden="1" outlineLevel="1" x14ac:dyDescent="0.25">
      <c r="A140" t="s">
        <v>148</v>
      </c>
      <c r="B140" s="9">
        <v>0</v>
      </c>
      <c r="C140" s="9">
        <v>6691649</v>
      </c>
      <c r="D140" s="9">
        <v>0</v>
      </c>
      <c r="E140" s="9">
        <v>3306111</v>
      </c>
      <c r="F140" s="9">
        <v>0</v>
      </c>
      <c r="G140" s="9">
        <v>9997760</v>
      </c>
      <c r="H140" s="9">
        <v>0</v>
      </c>
      <c r="I140" s="9">
        <v>9997760</v>
      </c>
      <c r="J140" s="9">
        <v>8500000</v>
      </c>
      <c r="K140" s="9">
        <v>1497760</v>
      </c>
    </row>
    <row r="141" spans="1:11" hidden="1" outlineLevel="1" x14ac:dyDescent="0.25">
      <c r="A141" t="s">
        <v>149</v>
      </c>
      <c r="B141" s="9">
        <v>-69850237</v>
      </c>
      <c r="C141" s="9">
        <v>133163756</v>
      </c>
      <c r="D141" s="9">
        <v>0</v>
      </c>
      <c r="E141" s="9">
        <v>68731981</v>
      </c>
      <c r="F141" s="9">
        <v>0</v>
      </c>
      <c r="G141" s="9">
        <v>201895737</v>
      </c>
      <c r="H141" s="9">
        <v>0</v>
      </c>
      <c r="I141" s="9">
        <v>132045500</v>
      </c>
      <c r="J141" s="9">
        <v>120557372</v>
      </c>
      <c r="K141" s="9">
        <v>11488128</v>
      </c>
    </row>
    <row r="142" spans="1:11" hidden="1" outlineLevel="1" x14ac:dyDescent="0.25">
      <c r="A142" t="s">
        <v>150</v>
      </c>
      <c r="B142" s="9">
        <v>-30722</v>
      </c>
      <c r="C142" s="9">
        <v>53407480</v>
      </c>
      <c r="D142" s="9">
        <v>0</v>
      </c>
      <c r="E142" s="9">
        <v>14740186</v>
      </c>
      <c r="F142" s="9">
        <v>0</v>
      </c>
      <c r="G142" s="9">
        <v>68147666</v>
      </c>
      <c r="H142" s="9">
        <v>0</v>
      </c>
      <c r="I142" s="9">
        <v>68116944</v>
      </c>
      <c r="J142" s="9">
        <v>69691675</v>
      </c>
      <c r="K142" s="9">
        <v>-1574731</v>
      </c>
    </row>
    <row r="143" spans="1:11" hidden="1" outlineLevel="1" x14ac:dyDescent="0.25">
      <c r="A143" t="s">
        <v>151</v>
      </c>
      <c r="B143" s="9">
        <v>-5056886</v>
      </c>
      <c r="C143" s="9">
        <v>62851311</v>
      </c>
      <c r="D143" s="9">
        <v>0</v>
      </c>
      <c r="E143" s="9">
        <v>59549954</v>
      </c>
      <c r="F143" s="9">
        <v>0</v>
      </c>
      <c r="G143" s="9">
        <v>122401265</v>
      </c>
      <c r="H143" s="9">
        <v>0</v>
      </c>
      <c r="I143" s="9">
        <v>117344379</v>
      </c>
      <c r="J143" s="9">
        <v>115937768</v>
      </c>
      <c r="K143" s="9">
        <v>1406611</v>
      </c>
    </row>
    <row r="144" spans="1:11" hidden="1" outlineLevel="1" x14ac:dyDescent="0.25">
      <c r="A144" t="s">
        <v>152</v>
      </c>
      <c r="B144" s="9">
        <v>0</v>
      </c>
      <c r="C144" s="9">
        <v>0</v>
      </c>
      <c r="D144" s="9">
        <v>0</v>
      </c>
      <c r="E144" s="9">
        <v>53970299</v>
      </c>
      <c r="F144" s="9">
        <v>0</v>
      </c>
      <c r="G144" s="9">
        <v>53970299</v>
      </c>
      <c r="H144" s="9">
        <v>0</v>
      </c>
      <c r="I144" s="9">
        <v>53970299</v>
      </c>
      <c r="J144" s="9">
        <v>47211500</v>
      </c>
      <c r="K144" s="9">
        <v>6758799</v>
      </c>
    </row>
    <row r="145" spans="1:11" hidden="1" outlineLevel="1" x14ac:dyDescent="0.25">
      <c r="A145" t="s">
        <v>153</v>
      </c>
      <c r="B145" s="9">
        <v>0</v>
      </c>
      <c r="C145" s="9">
        <v>0</v>
      </c>
      <c r="D145" s="9">
        <v>0</v>
      </c>
      <c r="E145" s="9">
        <v>2032786</v>
      </c>
      <c r="F145" s="9">
        <v>0</v>
      </c>
      <c r="G145" s="9">
        <v>2032786</v>
      </c>
      <c r="H145" s="9">
        <v>0</v>
      </c>
      <c r="I145" s="9">
        <v>2032786</v>
      </c>
      <c r="J145" s="9">
        <v>1685000</v>
      </c>
      <c r="K145" s="9">
        <v>347786</v>
      </c>
    </row>
    <row r="146" spans="1:11" hidden="1" outlineLevel="1" x14ac:dyDescent="0.25">
      <c r="A146" t="s">
        <v>154</v>
      </c>
      <c r="B146" s="9">
        <v>0</v>
      </c>
      <c r="C146" s="9">
        <v>22050000</v>
      </c>
      <c r="D146" s="9">
        <v>135000000</v>
      </c>
      <c r="E146" s="9">
        <v>0</v>
      </c>
      <c r="F146" s="9">
        <v>0</v>
      </c>
      <c r="G146" s="9">
        <v>157050000</v>
      </c>
      <c r="H146" s="9">
        <v>0</v>
      </c>
      <c r="I146" s="9">
        <v>157050000</v>
      </c>
      <c r="J146" s="9">
        <v>157050000</v>
      </c>
      <c r="K146" s="9">
        <v>0</v>
      </c>
    </row>
    <row r="147" spans="1:11" hidden="1" outlineLevel="1" x14ac:dyDescent="0.25">
      <c r="A147" t="s">
        <v>155</v>
      </c>
      <c r="B147" s="9">
        <v>0</v>
      </c>
      <c r="C147" s="9">
        <v>15300000</v>
      </c>
      <c r="D147" s="9">
        <v>0</v>
      </c>
      <c r="E147" s="9">
        <v>0</v>
      </c>
      <c r="F147" s="9">
        <v>0</v>
      </c>
      <c r="G147" s="9">
        <v>15300000</v>
      </c>
      <c r="H147" s="9">
        <v>0</v>
      </c>
      <c r="I147" s="9">
        <v>15300000</v>
      </c>
      <c r="J147" s="9">
        <v>15300000</v>
      </c>
      <c r="K147" s="9">
        <v>0</v>
      </c>
    </row>
    <row r="148" spans="1:11" hidden="1" outlineLevel="1" x14ac:dyDescent="0.25">
      <c r="A148" t="s">
        <v>156</v>
      </c>
      <c r="B148" s="9">
        <v>0</v>
      </c>
      <c r="C148" s="9">
        <v>0</v>
      </c>
      <c r="D148" s="9">
        <v>0</v>
      </c>
      <c r="E148" s="9">
        <v>1948284</v>
      </c>
      <c r="F148" s="9">
        <v>0</v>
      </c>
      <c r="G148" s="9">
        <v>1948284</v>
      </c>
      <c r="H148" s="9">
        <v>0</v>
      </c>
      <c r="I148" s="9">
        <v>1948284</v>
      </c>
      <c r="J148" s="9">
        <v>3220000</v>
      </c>
      <c r="K148" s="9">
        <v>-1271716</v>
      </c>
    </row>
    <row r="149" spans="1:11" hidden="1" outlineLevel="1" x14ac:dyDescent="0.25">
      <c r="A149" t="s">
        <v>157</v>
      </c>
      <c r="B149" s="9">
        <v>0</v>
      </c>
      <c r="C149" s="9">
        <v>0</v>
      </c>
      <c r="D149" s="9">
        <v>0</v>
      </c>
      <c r="E149" s="9">
        <v>5560647</v>
      </c>
      <c r="F149" s="9">
        <v>0</v>
      </c>
      <c r="G149" s="9">
        <v>5560647</v>
      </c>
      <c r="H149" s="9">
        <v>0</v>
      </c>
      <c r="I149" s="9">
        <v>5560647</v>
      </c>
      <c r="J149" s="9">
        <v>9560000</v>
      </c>
      <c r="K149" s="9">
        <v>-3999353</v>
      </c>
    </row>
    <row r="150" spans="1:11" collapsed="1" x14ac:dyDescent="0.25">
      <c r="A150" s="7" t="s">
        <v>158</v>
      </c>
      <c r="B150" s="8">
        <v>-29065462</v>
      </c>
      <c r="C150" s="8">
        <v>0</v>
      </c>
      <c r="D150" s="8">
        <v>0</v>
      </c>
      <c r="E150" s="8">
        <v>1703844</v>
      </c>
      <c r="F150" s="8">
        <v>0</v>
      </c>
      <c r="G150" s="8">
        <v>1703844</v>
      </c>
      <c r="H150" s="8">
        <v>-572079886</v>
      </c>
      <c r="I150" s="8">
        <v>-599441504</v>
      </c>
      <c r="J150" s="8">
        <v>-298231674</v>
      </c>
      <c r="K150" s="8">
        <v>-301209830</v>
      </c>
    </row>
    <row r="151" spans="1:11" hidden="1" outlineLevel="1" x14ac:dyDescent="0.25">
      <c r="A151" t="s">
        <v>159</v>
      </c>
      <c r="B151" s="9">
        <v>0</v>
      </c>
      <c r="C151" s="9">
        <v>0</v>
      </c>
      <c r="D151" s="9">
        <v>0</v>
      </c>
      <c r="E151" s="9">
        <v>1518610</v>
      </c>
      <c r="F151" s="9">
        <v>0</v>
      </c>
      <c r="G151" s="9">
        <v>1518610</v>
      </c>
      <c r="H151" s="9">
        <v>-31179209</v>
      </c>
      <c r="I151" s="9">
        <v>-29660599</v>
      </c>
      <c r="J151" s="9">
        <v>-6750000</v>
      </c>
      <c r="K151" s="9">
        <v>-22910599</v>
      </c>
    </row>
    <row r="152" spans="1:11" hidden="1" outlineLevel="1" x14ac:dyDescent="0.25">
      <c r="A152" t="s">
        <v>160</v>
      </c>
      <c r="B152" s="9">
        <v>-29065462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-29065462</v>
      </c>
      <c r="J152" s="9">
        <v>-30750001</v>
      </c>
      <c r="K152" s="9">
        <v>1684539</v>
      </c>
    </row>
    <row r="153" spans="1:11" hidden="1" outlineLevel="1" x14ac:dyDescent="0.25">
      <c r="A153" t="s">
        <v>161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-578624275</v>
      </c>
      <c r="I153" s="9">
        <v>-578624275</v>
      </c>
      <c r="J153" s="9">
        <v>-288331673</v>
      </c>
      <c r="K153" s="9">
        <v>-290292602</v>
      </c>
    </row>
    <row r="154" spans="1:11" hidden="1" outlineLevel="1" x14ac:dyDescent="0.25">
      <c r="A154" t="s">
        <v>162</v>
      </c>
      <c r="B154" s="9">
        <v>0</v>
      </c>
      <c r="C154" s="9">
        <v>0</v>
      </c>
      <c r="D154" s="9">
        <v>0</v>
      </c>
      <c r="E154" s="9">
        <v>185234</v>
      </c>
      <c r="F154" s="9">
        <v>0</v>
      </c>
      <c r="G154" s="9">
        <v>185234</v>
      </c>
      <c r="H154" s="9">
        <v>37723598</v>
      </c>
      <c r="I154" s="9">
        <v>37908832</v>
      </c>
      <c r="J154" s="9">
        <v>27600000</v>
      </c>
      <c r="K154" s="9">
        <v>10308832</v>
      </c>
    </row>
    <row r="155" spans="1:11" collapsed="1" x14ac:dyDescent="0.25">
      <c r="A155" s="7" t="s">
        <v>163</v>
      </c>
      <c r="B155" s="8">
        <v>-1602099549</v>
      </c>
      <c r="C155" s="8">
        <v>46899726</v>
      </c>
      <c r="D155" s="8">
        <v>0</v>
      </c>
      <c r="E155" s="8">
        <v>414219012</v>
      </c>
      <c r="F155" s="8">
        <v>329686528</v>
      </c>
      <c r="G155" s="8">
        <v>790805266</v>
      </c>
      <c r="H155" s="8">
        <v>1884239447</v>
      </c>
      <c r="I155" s="8">
        <v>1072945164</v>
      </c>
      <c r="J155" s="8">
        <v>-70337402</v>
      </c>
      <c r="K155" s="8">
        <v>1143282566</v>
      </c>
    </row>
    <row r="156" spans="1:11" hidden="1" outlineLevel="1" x14ac:dyDescent="0.25">
      <c r="A156" t="s">
        <v>164</v>
      </c>
      <c r="B156" s="9">
        <v>-17500000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-17500000</v>
      </c>
      <c r="J156" s="9">
        <v>-200000000</v>
      </c>
      <c r="K156" s="9">
        <v>182500000</v>
      </c>
    </row>
    <row r="157" spans="1:11" hidden="1" outlineLevel="1" x14ac:dyDescent="0.25">
      <c r="A157" t="s">
        <v>165</v>
      </c>
      <c r="B157" s="9">
        <v>-49407021</v>
      </c>
      <c r="C157" s="9">
        <v>0</v>
      </c>
      <c r="D157" s="9">
        <v>0</v>
      </c>
      <c r="E157" s="9">
        <v>0</v>
      </c>
      <c r="F157" s="9">
        <v>17873712</v>
      </c>
      <c r="G157" s="9">
        <v>17873712</v>
      </c>
      <c r="H157" s="9">
        <v>0</v>
      </c>
      <c r="I157" s="9">
        <v>-31533309</v>
      </c>
      <c r="J157" s="9">
        <v>-31246065</v>
      </c>
      <c r="K157" s="9">
        <v>-287244</v>
      </c>
    </row>
    <row r="158" spans="1:11" hidden="1" outlineLevel="1" x14ac:dyDescent="0.25">
      <c r="A158" t="s">
        <v>166</v>
      </c>
      <c r="B158" s="9">
        <v>-29600186</v>
      </c>
      <c r="C158" s="9">
        <v>46899726</v>
      </c>
      <c r="D158" s="9">
        <v>0</v>
      </c>
      <c r="E158" s="9">
        <v>13872539</v>
      </c>
      <c r="F158" s="9">
        <v>0</v>
      </c>
      <c r="G158" s="9">
        <v>60772265</v>
      </c>
      <c r="H158" s="9">
        <v>0</v>
      </c>
      <c r="I158" s="9">
        <v>31172079</v>
      </c>
      <c r="J158" s="9">
        <v>25602505</v>
      </c>
      <c r="K158" s="9">
        <v>5569574</v>
      </c>
    </row>
    <row r="159" spans="1:11" hidden="1" outlineLevel="1" x14ac:dyDescent="0.25">
      <c r="A159" t="s">
        <v>167</v>
      </c>
      <c r="B159" s="9">
        <v>-15151581</v>
      </c>
      <c r="C159" s="9">
        <v>0</v>
      </c>
      <c r="D159" s="9">
        <v>0</v>
      </c>
      <c r="E159" s="9">
        <v>6902658</v>
      </c>
      <c r="F159" s="9">
        <v>1195542</v>
      </c>
      <c r="G159" s="9">
        <v>8098200</v>
      </c>
      <c r="H159" s="9">
        <v>0</v>
      </c>
      <c r="I159" s="9">
        <v>-7053381</v>
      </c>
      <c r="J159" s="9">
        <v>-10848062</v>
      </c>
      <c r="K159" s="9">
        <v>3794681</v>
      </c>
    </row>
    <row r="160" spans="1:11" hidden="1" outlineLevel="1" x14ac:dyDescent="0.25">
      <c r="A160" t="s">
        <v>168</v>
      </c>
      <c r="B160" s="9">
        <v>-16007715</v>
      </c>
      <c r="C160" s="9">
        <v>0</v>
      </c>
      <c r="D160" s="9">
        <v>0</v>
      </c>
      <c r="E160" s="9">
        <v>7167938</v>
      </c>
      <c r="F160" s="9">
        <v>2124495</v>
      </c>
      <c r="G160" s="9">
        <v>9292433</v>
      </c>
      <c r="H160" s="9">
        <v>0</v>
      </c>
      <c r="I160" s="9">
        <v>-6715282</v>
      </c>
      <c r="J160" s="9">
        <v>-11014666</v>
      </c>
      <c r="K160" s="9">
        <v>4299384</v>
      </c>
    </row>
    <row r="161" spans="1:11" hidden="1" outlineLevel="1" x14ac:dyDescent="0.25">
      <c r="A161" t="s">
        <v>169</v>
      </c>
      <c r="B161" s="9">
        <v>-24962895</v>
      </c>
      <c r="C161" s="9">
        <v>0</v>
      </c>
      <c r="D161" s="9">
        <v>0</v>
      </c>
      <c r="E161" s="9">
        <v>6519909</v>
      </c>
      <c r="F161" s="9">
        <v>3282012</v>
      </c>
      <c r="G161" s="9">
        <v>9801921</v>
      </c>
      <c r="H161" s="9">
        <v>0</v>
      </c>
      <c r="I161" s="9">
        <v>-15160974</v>
      </c>
      <c r="J161" s="9">
        <v>-18888012</v>
      </c>
      <c r="K161" s="9">
        <v>3727038</v>
      </c>
    </row>
    <row r="162" spans="1:11" hidden="1" outlineLevel="1" x14ac:dyDescent="0.25">
      <c r="A162" t="s">
        <v>170</v>
      </c>
      <c r="B162" s="9">
        <v>-32449176</v>
      </c>
      <c r="C162" s="9">
        <v>0</v>
      </c>
      <c r="D162" s="9">
        <v>0</v>
      </c>
      <c r="E162" s="9">
        <v>12332727</v>
      </c>
      <c r="F162" s="9">
        <v>4672215</v>
      </c>
      <c r="G162" s="9">
        <v>17004942</v>
      </c>
      <c r="H162" s="9">
        <v>0</v>
      </c>
      <c r="I162" s="9">
        <v>-15444234</v>
      </c>
      <c r="J162" s="9">
        <v>-23648529</v>
      </c>
      <c r="K162" s="9">
        <v>8204295</v>
      </c>
    </row>
    <row r="163" spans="1:11" hidden="1" outlineLevel="1" x14ac:dyDescent="0.25">
      <c r="A163" t="s">
        <v>171</v>
      </c>
      <c r="B163" s="9">
        <v>-40920345</v>
      </c>
      <c r="C163" s="9">
        <v>0</v>
      </c>
      <c r="D163" s="9">
        <v>0</v>
      </c>
      <c r="E163" s="9">
        <v>9916026</v>
      </c>
      <c r="F163" s="9">
        <v>15464691</v>
      </c>
      <c r="G163" s="9">
        <v>25380717</v>
      </c>
      <c r="H163" s="9">
        <v>0</v>
      </c>
      <c r="I163" s="9">
        <v>-15539628</v>
      </c>
      <c r="J163" s="9">
        <v>-19744115</v>
      </c>
      <c r="K163" s="9">
        <v>4204487</v>
      </c>
    </row>
    <row r="164" spans="1:11" hidden="1" outlineLevel="1" x14ac:dyDescent="0.25">
      <c r="A164" t="s">
        <v>172</v>
      </c>
      <c r="B164" s="9">
        <v>-706221</v>
      </c>
      <c r="C164" s="9">
        <v>0</v>
      </c>
      <c r="D164" s="9">
        <v>0</v>
      </c>
      <c r="E164" s="9">
        <v>4059453</v>
      </c>
      <c r="F164" s="9">
        <v>84393</v>
      </c>
      <c r="G164" s="9">
        <v>4143846</v>
      </c>
      <c r="H164" s="9">
        <v>0</v>
      </c>
      <c r="I164" s="9">
        <v>3437625</v>
      </c>
      <c r="J164" s="9">
        <v>-393252</v>
      </c>
      <c r="K164" s="9">
        <v>3830877</v>
      </c>
    </row>
    <row r="165" spans="1:11" hidden="1" outlineLevel="1" x14ac:dyDescent="0.25">
      <c r="A165" t="s">
        <v>173</v>
      </c>
      <c r="B165" s="9">
        <v>-158727996</v>
      </c>
      <c r="C165" s="9">
        <v>0</v>
      </c>
      <c r="D165" s="9">
        <v>0</v>
      </c>
      <c r="E165" s="9">
        <v>68894338</v>
      </c>
      <c r="F165" s="9">
        <v>20704699</v>
      </c>
      <c r="G165" s="9">
        <v>89599037</v>
      </c>
      <c r="H165" s="9">
        <v>0</v>
      </c>
      <c r="I165" s="9">
        <v>-69128959</v>
      </c>
      <c r="J165" s="9">
        <v>-72136217</v>
      </c>
      <c r="K165" s="9">
        <v>3007258</v>
      </c>
    </row>
    <row r="166" spans="1:11" hidden="1" outlineLevel="1" x14ac:dyDescent="0.25">
      <c r="A166" t="s">
        <v>174</v>
      </c>
      <c r="B166" s="9">
        <v>-187261056</v>
      </c>
      <c r="C166" s="9">
        <v>0</v>
      </c>
      <c r="D166" s="9">
        <v>0</v>
      </c>
      <c r="E166" s="9">
        <v>56523713</v>
      </c>
      <c r="F166" s="9">
        <v>25260237</v>
      </c>
      <c r="G166" s="9">
        <v>81783950</v>
      </c>
      <c r="H166" s="9">
        <v>0</v>
      </c>
      <c r="I166" s="9">
        <v>-105477106</v>
      </c>
      <c r="J166" s="9">
        <v>-127833178</v>
      </c>
      <c r="K166" s="9">
        <v>22356072</v>
      </c>
    </row>
    <row r="167" spans="1:11" hidden="1" outlineLevel="1" x14ac:dyDescent="0.25">
      <c r="A167" t="s">
        <v>175</v>
      </c>
      <c r="B167" s="9">
        <v>-101512296</v>
      </c>
      <c r="C167" s="9">
        <v>0</v>
      </c>
      <c r="D167" s="9">
        <v>0</v>
      </c>
      <c r="E167" s="9">
        <v>21650329</v>
      </c>
      <c r="F167" s="9">
        <v>20143602</v>
      </c>
      <c r="G167" s="9">
        <v>41793931</v>
      </c>
      <c r="H167" s="9">
        <v>0</v>
      </c>
      <c r="I167" s="9">
        <v>-59718365</v>
      </c>
      <c r="J167" s="9">
        <v>-68533768</v>
      </c>
      <c r="K167" s="9">
        <v>8815403</v>
      </c>
    </row>
    <row r="168" spans="1:11" hidden="1" outlineLevel="1" x14ac:dyDescent="0.25">
      <c r="A168" t="s">
        <v>176</v>
      </c>
      <c r="B168" s="9">
        <v>-37596330</v>
      </c>
      <c r="C168" s="9">
        <v>0</v>
      </c>
      <c r="D168" s="9">
        <v>0</v>
      </c>
      <c r="E168" s="9">
        <v>8672384</v>
      </c>
      <c r="F168" s="9">
        <v>8758314</v>
      </c>
      <c r="G168" s="9">
        <v>17430698</v>
      </c>
      <c r="H168" s="9">
        <v>0</v>
      </c>
      <c r="I168" s="9">
        <v>-20165632</v>
      </c>
      <c r="J168" s="9">
        <v>-24008402</v>
      </c>
      <c r="K168" s="9">
        <v>3842770</v>
      </c>
    </row>
    <row r="169" spans="1:11" hidden="1" outlineLevel="1" x14ac:dyDescent="0.25">
      <c r="A169" t="s">
        <v>177</v>
      </c>
      <c r="B169" s="9">
        <v>-11730924</v>
      </c>
      <c r="C169" s="9">
        <v>0</v>
      </c>
      <c r="D169" s="9">
        <v>0</v>
      </c>
      <c r="E169" s="9">
        <v>6826442</v>
      </c>
      <c r="F169" s="9">
        <v>1749879</v>
      </c>
      <c r="G169" s="9">
        <v>8576321</v>
      </c>
      <c r="H169" s="9">
        <v>0</v>
      </c>
      <c r="I169" s="9">
        <v>-3154603</v>
      </c>
      <c r="J169" s="9">
        <v>-7690267</v>
      </c>
      <c r="K169" s="9">
        <v>4535664</v>
      </c>
    </row>
    <row r="170" spans="1:11" hidden="1" outlineLevel="1" x14ac:dyDescent="0.25">
      <c r="A170" t="s">
        <v>178</v>
      </c>
      <c r="B170" s="9">
        <v>-278240103</v>
      </c>
      <c r="C170" s="9">
        <v>0</v>
      </c>
      <c r="D170" s="9">
        <v>0</v>
      </c>
      <c r="E170" s="9">
        <v>28915434</v>
      </c>
      <c r="F170" s="9">
        <v>76636800</v>
      </c>
      <c r="G170" s="9">
        <v>105552234</v>
      </c>
      <c r="H170" s="9">
        <v>0</v>
      </c>
      <c r="I170" s="9">
        <v>-172687869</v>
      </c>
      <c r="J170" s="9">
        <v>-190905883</v>
      </c>
      <c r="K170" s="9">
        <v>18218014</v>
      </c>
    </row>
    <row r="171" spans="1:11" hidden="1" outlineLevel="1" x14ac:dyDescent="0.25">
      <c r="A171" t="s">
        <v>179</v>
      </c>
      <c r="B171" s="9">
        <v>-13314024</v>
      </c>
      <c r="C171" s="9">
        <v>0</v>
      </c>
      <c r="D171" s="9">
        <v>0</v>
      </c>
      <c r="E171" s="9">
        <v>0</v>
      </c>
      <c r="F171" s="9">
        <v>2710458</v>
      </c>
      <c r="G171" s="9">
        <v>2710458</v>
      </c>
      <c r="H171" s="9">
        <v>0</v>
      </c>
      <c r="I171" s="9">
        <v>-10603566</v>
      </c>
      <c r="J171" s="9">
        <v>-10603566</v>
      </c>
      <c r="K171" s="9">
        <v>0</v>
      </c>
    </row>
    <row r="172" spans="1:11" hidden="1" outlineLevel="1" x14ac:dyDescent="0.25">
      <c r="A172" t="s">
        <v>180</v>
      </c>
      <c r="B172" s="9">
        <v>-29013768</v>
      </c>
      <c r="C172" s="9">
        <v>0</v>
      </c>
      <c r="D172" s="9">
        <v>0</v>
      </c>
      <c r="E172" s="9">
        <v>0</v>
      </c>
      <c r="F172" s="9">
        <v>11132739</v>
      </c>
      <c r="G172" s="9">
        <v>11132739</v>
      </c>
      <c r="H172" s="9">
        <v>0</v>
      </c>
      <c r="I172" s="9">
        <v>-17881029</v>
      </c>
      <c r="J172" s="9">
        <v>-17881029</v>
      </c>
      <c r="K172" s="9">
        <v>0</v>
      </c>
    </row>
    <row r="173" spans="1:11" hidden="1" outlineLevel="1" x14ac:dyDescent="0.25">
      <c r="A173" t="s">
        <v>181</v>
      </c>
      <c r="B173" s="9">
        <v>0</v>
      </c>
      <c r="C173" s="9">
        <v>0</v>
      </c>
      <c r="D173" s="9">
        <v>0</v>
      </c>
      <c r="E173" s="9">
        <v>733873</v>
      </c>
      <c r="F173" s="9">
        <v>0</v>
      </c>
      <c r="G173" s="9">
        <v>733873</v>
      </c>
      <c r="H173" s="9">
        <v>0</v>
      </c>
      <c r="I173" s="9">
        <v>733873</v>
      </c>
      <c r="J173" s="9">
        <v>328000</v>
      </c>
      <c r="K173" s="9">
        <v>405873</v>
      </c>
    </row>
    <row r="174" spans="1:11" hidden="1" outlineLevel="1" x14ac:dyDescent="0.25">
      <c r="A174" t="s">
        <v>182</v>
      </c>
      <c r="B174" s="9">
        <v>-10484865</v>
      </c>
      <c r="C174" s="9">
        <v>0</v>
      </c>
      <c r="D174" s="9">
        <v>0</v>
      </c>
      <c r="E174" s="9">
        <v>4064778</v>
      </c>
      <c r="F174" s="9">
        <v>1782549</v>
      </c>
      <c r="G174" s="9">
        <v>5847327</v>
      </c>
      <c r="H174" s="9">
        <v>0</v>
      </c>
      <c r="I174" s="9">
        <v>-4637538</v>
      </c>
      <c r="J174" s="9">
        <v>-5395248</v>
      </c>
      <c r="K174" s="9">
        <v>757710</v>
      </c>
    </row>
    <row r="175" spans="1:11" hidden="1" outlineLevel="1" x14ac:dyDescent="0.25">
      <c r="A175" t="s">
        <v>183</v>
      </c>
      <c r="B175" s="9">
        <v>-1303200</v>
      </c>
      <c r="C175" s="9">
        <v>0</v>
      </c>
      <c r="D175" s="9">
        <v>0</v>
      </c>
      <c r="E175" s="9">
        <v>1903597</v>
      </c>
      <c r="F175" s="9">
        <v>4</v>
      </c>
      <c r="G175" s="9">
        <v>1903601</v>
      </c>
      <c r="H175" s="9">
        <v>0</v>
      </c>
      <c r="I175" s="9">
        <v>600401</v>
      </c>
      <c r="J175" s="9">
        <v>-1099620</v>
      </c>
      <c r="K175" s="9">
        <v>1700021</v>
      </c>
    </row>
    <row r="176" spans="1:11" hidden="1" outlineLevel="1" x14ac:dyDescent="0.25">
      <c r="A176" t="s">
        <v>184</v>
      </c>
      <c r="B176" s="9">
        <v>-9643284</v>
      </c>
      <c r="C176" s="9">
        <v>0</v>
      </c>
      <c r="D176" s="9">
        <v>0</v>
      </c>
      <c r="E176" s="9">
        <v>579000</v>
      </c>
      <c r="F176" s="9">
        <v>3168063</v>
      </c>
      <c r="G176" s="9">
        <v>3747063</v>
      </c>
      <c r="H176" s="9">
        <v>0</v>
      </c>
      <c r="I176" s="9">
        <v>-5896221</v>
      </c>
      <c r="J176" s="9">
        <v>-6542073</v>
      </c>
      <c r="K176" s="9">
        <v>645852</v>
      </c>
    </row>
    <row r="177" spans="1:11" hidden="1" outlineLevel="1" x14ac:dyDescent="0.25">
      <c r="A177" t="s">
        <v>185</v>
      </c>
      <c r="B177" s="9">
        <v>-30928680</v>
      </c>
      <c r="C177" s="9">
        <v>0</v>
      </c>
      <c r="D177" s="9">
        <v>0</v>
      </c>
      <c r="E177" s="9">
        <v>9158118</v>
      </c>
      <c r="F177" s="9">
        <v>2883591</v>
      </c>
      <c r="G177" s="9">
        <v>12041709</v>
      </c>
      <c r="H177" s="9">
        <v>0</v>
      </c>
      <c r="I177" s="9">
        <v>-18886971</v>
      </c>
      <c r="J177" s="9">
        <v>-22464004</v>
      </c>
      <c r="K177" s="9">
        <v>3577033</v>
      </c>
    </row>
    <row r="178" spans="1:11" hidden="1" outlineLevel="1" x14ac:dyDescent="0.25">
      <c r="A178" t="s">
        <v>186</v>
      </c>
      <c r="B178" s="9">
        <v>0</v>
      </c>
      <c r="C178" s="9">
        <v>0</v>
      </c>
      <c r="D178" s="9">
        <v>0</v>
      </c>
      <c r="E178" s="9">
        <v>77564</v>
      </c>
      <c r="F178" s="9">
        <v>0</v>
      </c>
      <c r="G178" s="9">
        <v>77564</v>
      </c>
      <c r="H178" s="9">
        <v>0</v>
      </c>
      <c r="I178" s="9">
        <v>77564</v>
      </c>
      <c r="J178" s="9">
        <v>70000</v>
      </c>
      <c r="K178" s="9">
        <v>7564</v>
      </c>
    </row>
    <row r="179" spans="1:11" hidden="1" outlineLevel="1" x14ac:dyDescent="0.25">
      <c r="A179" t="s">
        <v>187</v>
      </c>
      <c r="B179" s="9">
        <v>-9566757</v>
      </c>
      <c r="C179" s="9">
        <v>0</v>
      </c>
      <c r="D179" s="9">
        <v>0</v>
      </c>
      <c r="E179" s="9">
        <v>13533876</v>
      </c>
      <c r="F179" s="9">
        <v>3109541</v>
      </c>
      <c r="G179" s="9">
        <v>16643417</v>
      </c>
      <c r="H179" s="9">
        <v>0</v>
      </c>
      <c r="I179" s="9">
        <v>7076660</v>
      </c>
      <c r="J179" s="9">
        <v>-3225720</v>
      </c>
      <c r="K179" s="9">
        <v>10302380</v>
      </c>
    </row>
    <row r="180" spans="1:11" hidden="1" outlineLevel="1" x14ac:dyDescent="0.25">
      <c r="A180" t="s">
        <v>188</v>
      </c>
      <c r="B180" s="9">
        <v>-14075163</v>
      </c>
      <c r="C180" s="9">
        <v>0</v>
      </c>
      <c r="D180" s="9">
        <v>0</v>
      </c>
      <c r="E180" s="9">
        <v>0</v>
      </c>
      <c r="F180" s="9">
        <v>3143414</v>
      </c>
      <c r="G180" s="9">
        <v>3143414</v>
      </c>
      <c r="H180" s="9">
        <v>0</v>
      </c>
      <c r="I180" s="9">
        <v>-10931749</v>
      </c>
      <c r="J180" s="9">
        <v>-11003688</v>
      </c>
      <c r="K180" s="9">
        <v>71939</v>
      </c>
    </row>
    <row r="181" spans="1:11" hidden="1" outlineLevel="1" x14ac:dyDescent="0.25">
      <c r="A181" t="s">
        <v>189</v>
      </c>
      <c r="B181" s="9">
        <v>0</v>
      </c>
      <c r="C181" s="9">
        <v>0</v>
      </c>
      <c r="D181" s="9">
        <v>0</v>
      </c>
      <c r="E181" s="9">
        <v>25214</v>
      </c>
      <c r="F181" s="9">
        <v>2129733</v>
      </c>
      <c r="G181" s="9">
        <v>2154947</v>
      </c>
      <c r="H181" s="9">
        <v>0</v>
      </c>
      <c r="I181" s="9">
        <v>2154947</v>
      </c>
      <c r="J181" s="9">
        <v>2154726</v>
      </c>
      <c r="K181" s="9">
        <v>221</v>
      </c>
    </row>
    <row r="182" spans="1:11" hidden="1" outlineLevel="1" x14ac:dyDescent="0.25">
      <c r="A182" t="s">
        <v>190</v>
      </c>
      <c r="B182" s="9">
        <v>-212937795</v>
      </c>
      <c r="C182" s="9">
        <v>0</v>
      </c>
      <c r="D182" s="9">
        <v>0</v>
      </c>
      <c r="E182" s="9">
        <v>51378871</v>
      </c>
      <c r="F182" s="9">
        <v>49160034</v>
      </c>
      <c r="G182" s="9">
        <v>100538905</v>
      </c>
      <c r="H182" s="9">
        <v>0</v>
      </c>
      <c r="I182" s="9">
        <v>-112398890</v>
      </c>
      <c r="J182" s="9">
        <v>-117799041</v>
      </c>
      <c r="K182" s="9">
        <v>5400151</v>
      </c>
    </row>
    <row r="183" spans="1:11" hidden="1" outlineLevel="1" x14ac:dyDescent="0.25">
      <c r="A183" t="s">
        <v>191</v>
      </c>
      <c r="B183" s="9">
        <v>-30459078</v>
      </c>
      <c r="C183" s="9">
        <v>0</v>
      </c>
      <c r="D183" s="9">
        <v>0</v>
      </c>
      <c r="E183" s="9">
        <v>0</v>
      </c>
      <c r="F183" s="9">
        <v>8747451</v>
      </c>
      <c r="G183" s="9">
        <v>8747451</v>
      </c>
      <c r="H183" s="9">
        <v>0</v>
      </c>
      <c r="I183" s="9">
        <v>-21711627</v>
      </c>
      <c r="J183" s="9">
        <v>-21749526</v>
      </c>
      <c r="K183" s="9">
        <v>37899</v>
      </c>
    </row>
    <row r="184" spans="1:11" hidden="1" outlineLevel="1" x14ac:dyDescent="0.25">
      <c r="A184" t="s">
        <v>192</v>
      </c>
      <c r="B184" s="9">
        <v>-3362202</v>
      </c>
      <c r="C184" s="9">
        <v>0</v>
      </c>
      <c r="D184" s="9">
        <v>0</v>
      </c>
      <c r="E184" s="9">
        <v>1219244</v>
      </c>
      <c r="F184" s="9">
        <v>452475</v>
      </c>
      <c r="G184" s="9">
        <v>1671719</v>
      </c>
      <c r="H184" s="9">
        <v>0</v>
      </c>
      <c r="I184" s="9">
        <v>-1690483</v>
      </c>
      <c r="J184" s="9">
        <v>-1666299</v>
      </c>
      <c r="K184" s="9">
        <v>-24184</v>
      </c>
    </row>
    <row r="185" spans="1:11" hidden="1" outlineLevel="1" x14ac:dyDescent="0.25">
      <c r="A185" t="s">
        <v>193</v>
      </c>
      <c r="B185" s="9">
        <v>-103047678</v>
      </c>
      <c r="C185" s="9">
        <v>0</v>
      </c>
      <c r="D185" s="9">
        <v>0</v>
      </c>
      <c r="E185" s="9">
        <v>30836283</v>
      </c>
      <c r="F185" s="9">
        <v>15392664</v>
      </c>
      <c r="G185" s="9">
        <v>46228947</v>
      </c>
      <c r="H185" s="9">
        <v>0</v>
      </c>
      <c r="I185" s="9">
        <v>-56818731</v>
      </c>
      <c r="J185" s="9">
        <v>-66109394</v>
      </c>
      <c r="K185" s="9">
        <v>9290663</v>
      </c>
    </row>
    <row r="186" spans="1:11" hidden="1" outlineLevel="1" x14ac:dyDescent="0.25">
      <c r="A186" t="s">
        <v>194</v>
      </c>
      <c r="B186" s="9">
        <v>-25543539</v>
      </c>
      <c r="C186" s="9">
        <v>0</v>
      </c>
      <c r="D186" s="9">
        <v>0</v>
      </c>
      <c r="E186" s="9">
        <v>2519433</v>
      </c>
      <c r="F186" s="9">
        <v>7299000</v>
      </c>
      <c r="G186" s="9">
        <v>9818433</v>
      </c>
      <c r="H186" s="9">
        <v>0</v>
      </c>
      <c r="I186" s="9">
        <v>-15725106</v>
      </c>
      <c r="J186" s="9">
        <v>-15992152</v>
      </c>
      <c r="K186" s="9">
        <v>267046</v>
      </c>
    </row>
    <row r="187" spans="1:11" hidden="1" outlineLevel="1" x14ac:dyDescent="0.25">
      <c r="A187" t="s">
        <v>195</v>
      </c>
      <c r="B187" s="9">
        <v>-7004628</v>
      </c>
      <c r="C187" s="9">
        <v>0</v>
      </c>
      <c r="D187" s="9">
        <v>0</v>
      </c>
      <c r="E187" s="9">
        <v>0</v>
      </c>
      <c r="F187" s="9">
        <v>2777409</v>
      </c>
      <c r="G187" s="9">
        <v>2777409</v>
      </c>
      <c r="H187" s="9">
        <v>0</v>
      </c>
      <c r="I187" s="9">
        <v>-4227219</v>
      </c>
      <c r="J187" s="9">
        <v>-3852347</v>
      </c>
      <c r="K187" s="9">
        <v>-374872</v>
      </c>
    </row>
    <row r="188" spans="1:11" hidden="1" outlineLevel="1" x14ac:dyDescent="0.25">
      <c r="A188" t="s">
        <v>196</v>
      </c>
      <c r="B188" s="9">
        <v>-3584925</v>
      </c>
      <c r="C188" s="9">
        <v>0</v>
      </c>
      <c r="D188" s="9">
        <v>0</v>
      </c>
      <c r="E188" s="9">
        <v>0</v>
      </c>
      <c r="F188" s="9">
        <v>2842515</v>
      </c>
      <c r="G188" s="9">
        <v>2842515</v>
      </c>
      <c r="H188" s="9">
        <v>0</v>
      </c>
      <c r="I188" s="9">
        <v>-742410</v>
      </c>
      <c r="J188" s="9">
        <v>-497426</v>
      </c>
      <c r="K188" s="9">
        <v>-244984</v>
      </c>
    </row>
    <row r="189" spans="1:11" hidden="1" outlineLevel="1" x14ac:dyDescent="0.25">
      <c r="A189" t="s">
        <v>197</v>
      </c>
      <c r="B189" s="9">
        <v>-32855814</v>
      </c>
      <c r="C189" s="9">
        <v>0</v>
      </c>
      <c r="D189" s="9">
        <v>0</v>
      </c>
      <c r="E189" s="9">
        <v>18490692</v>
      </c>
      <c r="F189" s="9">
        <v>1571239</v>
      </c>
      <c r="G189" s="9">
        <v>20061931</v>
      </c>
      <c r="H189" s="9">
        <v>0</v>
      </c>
      <c r="I189" s="9">
        <v>-12793883</v>
      </c>
      <c r="J189" s="9">
        <v>148289622</v>
      </c>
      <c r="K189" s="9">
        <v>-161083505</v>
      </c>
    </row>
    <row r="190" spans="1:11" hidden="1" outlineLevel="1" x14ac:dyDescent="0.25">
      <c r="A190" t="s">
        <v>198</v>
      </c>
      <c r="B190" s="9">
        <v>-14446170</v>
      </c>
      <c r="C190" s="9">
        <v>0</v>
      </c>
      <c r="D190" s="9">
        <v>0</v>
      </c>
      <c r="E190" s="9">
        <v>15980541</v>
      </c>
      <c r="F190" s="9">
        <v>1957086</v>
      </c>
      <c r="G190" s="9">
        <v>17937627</v>
      </c>
      <c r="H190" s="9">
        <v>0</v>
      </c>
      <c r="I190" s="9">
        <v>3491457</v>
      </c>
      <c r="J190" s="9">
        <v>2094086</v>
      </c>
      <c r="K190" s="9">
        <v>1397371</v>
      </c>
    </row>
    <row r="191" spans="1:11" hidden="1" outlineLevel="1" x14ac:dyDescent="0.25">
      <c r="A191" t="s">
        <v>199</v>
      </c>
      <c r="B191" s="9">
        <v>-20716389</v>
      </c>
      <c r="C191" s="9">
        <v>0</v>
      </c>
      <c r="D191" s="9">
        <v>0</v>
      </c>
      <c r="E191" s="9">
        <v>5511934</v>
      </c>
      <c r="F191" s="9">
        <v>2584485</v>
      </c>
      <c r="G191" s="9">
        <v>8096419</v>
      </c>
      <c r="H191" s="9">
        <v>6508000</v>
      </c>
      <c r="I191" s="9">
        <v>-6111970</v>
      </c>
      <c r="J191" s="9">
        <v>-8055080</v>
      </c>
      <c r="K191" s="9">
        <v>1943110</v>
      </c>
    </row>
    <row r="192" spans="1:11" hidden="1" outlineLevel="1" x14ac:dyDescent="0.25">
      <c r="A192" t="s">
        <v>200</v>
      </c>
      <c r="B192" s="9">
        <v>-28037745</v>
      </c>
      <c r="C192" s="9">
        <v>0</v>
      </c>
      <c r="D192" s="9">
        <v>0</v>
      </c>
      <c r="E192" s="9">
        <v>5877249</v>
      </c>
      <c r="F192" s="9">
        <v>8891487</v>
      </c>
      <c r="G192" s="9">
        <v>14768736</v>
      </c>
      <c r="H192" s="9">
        <v>6465997</v>
      </c>
      <c r="I192" s="9">
        <v>-6803012</v>
      </c>
      <c r="J192" s="9">
        <v>-8968490</v>
      </c>
      <c r="K192" s="9">
        <v>2165478</v>
      </c>
    </row>
    <row r="193" spans="1:11" hidden="1" outlineLevel="1" x14ac:dyDescent="0.25">
      <c r="A193" t="s">
        <v>201</v>
      </c>
      <c r="B193" s="9">
        <v>0</v>
      </c>
      <c r="C193" s="9">
        <v>0</v>
      </c>
      <c r="D193" s="9">
        <v>0</v>
      </c>
      <c r="E193" s="9">
        <v>74855</v>
      </c>
      <c r="F193" s="9">
        <v>0</v>
      </c>
      <c r="G193" s="9">
        <v>74855</v>
      </c>
      <c r="H193" s="9">
        <v>1871265450</v>
      </c>
      <c r="I193" s="9">
        <v>1871340305</v>
      </c>
      <c r="J193" s="9">
        <v>880918778</v>
      </c>
      <c r="K193" s="9">
        <v>990421527</v>
      </c>
    </row>
    <row r="194" spans="1:11" collapsed="1" x14ac:dyDescent="0.25">
      <c r="A194" s="7" t="s">
        <v>202</v>
      </c>
      <c r="B194" s="8">
        <v>-75700290</v>
      </c>
      <c r="C194" s="8">
        <v>52941498</v>
      </c>
      <c r="D194" s="8">
        <v>0</v>
      </c>
      <c r="E194" s="8">
        <v>28590207</v>
      </c>
      <c r="F194" s="8">
        <v>999541</v>
      </c>
      <c r="G194" s="8">
        <v>82531246</v>
      </c>
      <c r="H194" s="8">
        <v>0</v>
      </c>
      <c r="I194" s="8">
        <v>6830956</v>
      </c>
      <c r="J194" s="8">
        <v>6482256</v>
      </c>
      <c r="K194" s="8">
        <v>348700</v>
      </c>
    </row>
    <row r="195" spans="1:11" hidden="1" outlineLevel="1" x14ac:dyDescent="0.25">
      <c r="A195" t="s">
        <v>203</v>
      </c>
      <c r="B195" s="9">
        <v>-71187047</v>
      </c>
      <c r="C195" s="9">
        <v>52941498</v>
      </c>
      <c r="D195" s="9">
        <v>0</v>
      </c>
      <c r="E195" s="9">
        <v>20545108</v>
      </c>
      <c r="F195" s="9">
        <v>0</v>
      </c>
      <c r="G195" s="9">
        <v>73486606</v>
      </c>
      <c r="H195" s="9">
        <v>0</v>
      </c>
      <c r="I195" s="9">
        <v>2299559</v>
      </c>
      <c r="J195" s="9">
        <v>-2177403</v>
      </c>
      <c r="K195" s="9">
        <v>4476962</v>
      </c>
    </row>
    <row r="196" spans="1:11" hidden="1" outlineLevel="1" x14ac:dyDescent="0.25">
      <c r="A196" t="s">
        <v>204</v>
      </c>
      <c r="B196" s="9">
        <v>-1900418</v>
      </c>
      <c r="C196" s="9">
        <v>0</v>
      </c>
      <c r="D196" s="9">
        <v>0</v>
      </c>
      <c r="E196" s="9">
        <v>3181184</v>
      </c>
      <c r="F196" s="9">
        <v>337511</v>
      </c>
      <c r="G196" s="9">
        <v>3518695</v>
      </c>
      <c r="H196" s="9">
        <v>0</v>
      </c>
      <c r="I196" s="9">
        <v>1618277</v>
      </c>
      <c r="J196" s="9">
        <v>2656334</v>
      </c>
      <c r="K196" s="9">
        <v>-1038057</v>
      </c>
    </row>
    <row r="197" spans="1:11" hidden="1" outlineLevel="1" x14ac:dyDescent="0.25">
      <c r="A197" t="s">
        <v>205</v>
      </c>
      <c r="B197" s="9">
        <v>-2612825</v>
      </c>
      <c r="C197" s="9">
        <v>0</v>
      </c>
      <c r="D197" s="9">
        <v>0</v>
      </c>
      <c r="E197" s="9">
        <v>4863915</v>
      </c>
      <c r="F197" s="9">
        <v>662030</v>
      </c>
      <c r="G197" s="9">
        <v>5525945</v>
      </c>
      <c r="H197" s="9">
        <v>0</v>
      </c>
      <c r="I197" s="9">
        <v>2913120</v>
      </c>
      <c r="J197" s="9">
        <v>6003325</v>
      </c>
      <c r="K197" s="9">
        <v>-3090205</v>
      </c>
    </row>
    <row r="198" spans="1:11" collapsed="1" x14ac:dyDescent="0.25">
      <c r="A198" s="7" t="s">
        <v>206</v>
      </c>
      <c r="B198" s="8">
        <v>-220971000</v>
      </c>
      <c r="C198" s="8">
        <v>183672000</v>
      </c>
      <c r="D198" s="8">
        <v>0</v>
      </c>
      <c r="E198" s="8">
        <v>31750000</v>
      </c>
      <c r="F198" s="8">
        <v>7129000</v>
      </c>
      <c r="G198" s="8">
        <v>222551000</v>
      </c>
      <c r="H198" s="8">
        <v>745000</v>
      </c>
      <c r="I198" s="8">
        <v>2325000</v>
      </c>
      <c r="J198" s="8">
        <v>2325000</v>
      </c>
      <c r="K198" s="8">
        <v>0</v>
      </c>
    </row>
    <row r="199" spans="1:11" hidden="1" outlineLevel="1" x14ac:dyDescent="0.25">
      <c r="A199" t="s">
        <v>207</v>
      </c>
      <c r="B199" s="9">
        <v>-220971000</v>
      </c>
      <c r="C199" s="9">
        <v>183672000</v>
      </c>
      <c r="D199" s="9">
        <v>0</v>
      </c>
      <c r="E199" s="9">
        <v>31750000</v>
      </c>
      <c r="F199" s="9">
        <v>7129000</v>
      </c>
      <c r="G199" s="9">
        <v>222551000</v>
      </c>
      <c r="H199" s="9">
        <v>0</v>
      </c>
      <c r="I199" s="9">
        <v>1580000</v>
      </c>
      <c r="J199" s="9">
        <v>1580000</v>
      </c>
      <c r="K199" s="9">
        <v>0</v>
      </c>
    </row>
    <row r="200" spans="1:11" hidden="1" outlineLevel="1" x14ac:dyDescent="0.25">
      <c r="A200" t="s">
        <v>208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745000</v>
      </c>
      <c r="I200" s="9">
        <v>745000</v>
      </c>
      <c r="J200" s="9">
        <v>745000</v>
      </c>
      <c r="K200" s="9">
        <v>0</v>
      </c>
    </row>
    <row r="201" spans="1:11" ht="26.25" customHeight="1" collapsed="1" thickBot="1" x14ac:dyDescent="0.3">
      <c r="A201" s="10"/>
      <c r="B201" s="11"/>
      <c r="C201" s="11"/>
      <c r="D201" s="11"/>
      <c r="E201" s="11"/>
      <c r="F201" s="11"/>
      <c r="G201" s="11"/>
      <c r="H201" s="12" t="s">
        <v>209</v>
      </c>
      <c r="I201" s="13">
        <f>I6+I11+I39+I41+I67+I79+I98+I100+I105+I114+I123+I133+I135+I150+I155+I194+I198</f>
        <v>918076420</v>
      </c>
      <c r="J201" s="13">
        <f t="shared" ref="J201:K201" si="1">J6+J11+J39+J41+J67+J79+J98+J100+J105+J114+J123+J133+J135+J150+J155+J194+J198</f>
        <v>193628259</v>
      </c>
      <c r="K201" s="13">
        <f t="shared" si="1"/>
        <v>724448161</v>
      </c>
    </row>
    <row r="202" spans="1:11" ht="15.75" thickTop="1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x14ac:dyDescent="0.25">
      <c r="A203" s="7" t="s">
        <v>210</v>
      </c>
      <c r="B203" s="8">
        <v>-203529393</v>
      </c>
      <c r="C203" s="8">
        <v>36343471</v>
      </c>
      <c r="D203" s="8">
        <v>0</v>
      </c>
      <c r="E203" s="8">
        <v>115114795</v>
      </c>
      <c r="F203" s="8">
        <v>14695902</v>
      </c>
      <c r="G203" s="8">
        <v>166154168</v>
      </c>
      <c r="H203" s="8">
        <v>0</v>
      </c>
      <c r="I203" s="8">
        <v>-37375225</v>
      </c>
      <c r="J203" s="8">
        <v>-24851775</v>
      </c>
      <c r="K203" s="8">
        <v>-12523450</v>
      </c>
    </row>
    <row r="204" spans="1:11" hidden="1" outlineLevel="1" x14ac:dyDescent="0.25">
      <c r="A204" t="s">
        <v>211</v>
      </c>
      <c r="B204" s="9">
        <v>-193696524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-193696524</v>
      </c>
      <c r="J204" s="9">
        <v>-191412000</v>
      </c>
      <c r="K204" s="9">
        <v>-2284524</v>
      </c>
    </row>
    <row r="205" spans="1:11" hidden="1" outlineLevel="1" x14ac:dyDescent="0.25">
      <c r="A205" t="s">
        <v>212</v>
      </c>
      <c r="B205" s="9">
        <v>0</v>
      </c>
      <c r="C205" s="9">
        <v>20896</v>
      </c>
      <c r="D205" s="9">
        <v>0</v>
      </c>
      <c r="E205" s="9">
        <v>57166936</v>
      </c>
      <c r="F205" s="9">
        <v>0</v>
      </c>
      <c r="G205" s="9">
        <v>57187832</v>
      </c>
      <c r="H205" s="9">
        <v>0</v>
      </c>
      <c r="I205" s="9">
        <v>57187832</v>
      </c>
      <c r="J205" s="9">
        <v>57073328</v>
      </c>
      <c r="K205" s="9">
        <v>114504</v>
      </c>
    </row>
    <row r="206" spans="1:11" hidden="1" outlineLevel="1" x14ac:dyDescent="0.25">
      <c r="A206" t="s">
        <v>213</v>
      </c>
      <c r="B206" s="9">
        <v>0</v>
      </c>
      <c r="C206" s="9">
        <v>0</v>
      </c>
      <c r="D206" s="9">
        <v>0</v>
      </c>
      <c r="E206" s="9">
        <v>43621905</v>
      </c>
      <c r="F206" s="9">
        <v>0</v>
      </c>
      <c r="G206" s="9">
        <v>43621905</v>
      </c>
      <c r="H206" s="9">
        <v>0</v>
      </c>
      <c r="I206" s="9">
        <v>43621905</v>
      </c>
      <c r="J206" s="9">
        <v>39000000</v>
      </c>
      <c r="K206" s="9">
        <v>4621905</v>
      </c>
    </row>
    <row r="207" spans="1:11" hidden="1" outlineLevel="1" x14ac:dyDescent="0.25">
      <c r="A207" t="s">
        <v>214</v>
      </c>
      <c r="B207" s="9">
        <v>-9832869</v>
      </c>
      <c r="C207" s="9">
        <v>36322575</v>
      </c>
      <c r="D207" s="9">
        <v>0</v>
      </c>
      <c r="E207" s="9">
        <v>14325954</v>
      </c>
      <c r="F207" s="9">
        <v>0</v>
      </c>
      <c r="G207" s="9">
        <v>50648529</v>
      </c>
      <c r="H207" s="9">
        <v>0</v>
      </c>
      <c r="I207" s="9">
        <v>40815660</v>
      </c>
      <c r="J207" s="9">
        <v>55035400</v>
      </c>
      <c r="K207" s="9">
        <v>-14219740</v>
      </c>
    </row>
    <row r="208" spans="1:11" hidden="1" outlineLevel="1" x14ac:dyDescent="0.25">
      <c r="A208" t="s">
        <v>215</v>
      </c>
      <c r="B208" s="9">
        <v>0</v>
      </c>
      <c r="C208" s="9">
        <v>0</v>
      </c>
      <c r="D208" s="9">
        <v>0</v>
      </c>
      <c r="E208" s="9">
        <v>0</v>
      </c>
      <c r="F208" s="9">
        <v>14695902</v>
      </c>
      <c r="G208" s="9">
        <v>14695902</v>
      </c>
      <c r="H208" s="9">
        <v>0</v>
      </c>
      <c r="I208" s="9">
        <v>14695902</v>
      </c>
      <c r="J208" s="9">
        <v>15451497</v>
      </c>
      <c r="K208" s="9">
        <v>-755595</v>
      </c>
    </row>
    <row r="209" spans="1:11" collapsed="1" x14ac:dyDescent="0.25">
      <c r="A209" s="7" t="s">
        <v>216</v>
      </c>
      <c r="B209" s="8">
        <v>-370353583</v>
      </c>
      <c r="C209" s="8">
        <v>48145</v>
      </c>
      <c r="D209" s="8">
        <v>0</v>
      </c>
      <c r="E209" s="8">
        <v>307351522</v>
      </c>
      <c r="F209" s="8">
        <v>13763682</v>
      </c>
      <c r="G209" s="8">
        <v>321163349</v>
      </c>
      <c r="H209" s="8">
        <v>-1054086</v>
      </c>
      <c r="I209" s="8">
        <v>-50244320</v>
      </c>
      <c r="J209" s="8">
        <v>-22552479</v>
      </c>
      <c r="K209" s="8">
        <v>-27691841</v>
      </c>
    </row>
    <row r="210" spans="1:11" hidden="1" outlineLevel="1" x14ac:dyDescent="0.25">
      <c r="A210" t="s">
        <v>217</v>
      </c>
      <c r="B210" s="9">
        <v>-370353583</v>
      </c>
      <c r="C210" s="9">
        <v>0</v>
      </c>
      <c r="D210" s="9">
        <v>0</v>
      </c>
      <c r="E210" s="9">
        <v>39416</v>
      </c>
      <c r="F210" s="9">
        <v>0</v>
      </c>
      <c r="G210" s="9">
        <v>39416</v>
      </c>
      <c r="H210" s="9">
        <v>0</v>
      </c>
      <c r="I210" s="9">
        <v>-370314167</v>
      </c>
      <c r="J210" s="9">
        <v>-354800000</v>
      </c>
      <c r="K210" s="9">
        <v>-15514167</v>
      </c>
    </row>
    <row r="211" spans="1:11" hidden="1" outlineLevel="1" x14ac:dyDescent="0.25">
      <c r="A211" t="s">
        <v>218</v>
      </c>
      <c r="B211" s="9">
        <v>0</v>
      </c>
      <c r="C211" s="9">
        <v>48145</v>
      </c>
      <c r="D211" s="9">
        <v>0</v>
      </c>
      <c r="E211" s="9">
        <v>87564810</v>
      </c>
      <c r="F211" s="9">
        <v>0</v>
      </c>
      <c r="G211" s="9">
        <v>87612955</v>
      </c>
      <c r="H211" s="9">
        <v>0</v>
      </c>
      <c r="I211" s="9">
        <v>87612955</v>
      </c>
      <c r="J211" s="9">
        <v>88814542</v>
      </c>
      <c r="K211" s="9">
        <v>-1201587</v>
      </c>
    </row>
    <row r="212" spans="1:11" hidden="1" outlineLevel="1" x14ac:dyDescent="0.25">
      <c r="A212" t="s">
        <v>219</v>
      </c>
      <c r="B212" s="9">
        <v>0</v>
      </c>
      <c r="C212" s="9">
        <v>0</v>
      </c>
      <c r="D212" s="9">
        <v>0</v>
      </c>
      <c r="E212" s="9">
        <v>178888330</v>
      </c>
      <c r="F212" s="9">
        <v>0</v>
      </c>
      <c r="G212" s="9">
        <v>178888330</v>
      </c>
      <c r="H212" s="9">
        <v>0</v>
      </c>
      <c r="I212" s="9">
        <v>178888330</v>
      </c>
      <c r="J212" s="9">
        <v>176000000</v>
      </c>
      <c r="K212" s="9">
        <v>2888330</v>
      </c>
    </row>
    <row r="213" spans="1:11" hidden="1" outlineLevel="1" x14ac:dyDescent="0.25">
      <c r="A213" t="s">
        <v>220</v>
      </c>
      <c r="B213" s="9">
        <v>0</v>
      </c>
      <c r="C213" s="9">
        <v>0</v>
      </c>
      <c r="D213" s="9">
        <v>0</v>
      </c>
      <c r="E213" s="9">
        <v>38938231</v>
      </c>
      <c r="F213" s="9">
        <v>0</v>
      </c>
      <c r="G213" s="9">
        <v>38938231</v>
      </c>
      <c r="H213" s="9">
        <v>0</v>
      </c>
      <c r="I213" s="9">
        <v>38938231</v>
      </c>
      <c r="J213" s="9">
        <v>51840965</v>
      </c>
      <c r="K213" s="9">
        <v>-12902734</v>
      </c>
    </row>
    <row r="214" spans="1:11" hidden="1" outlineLevel="1" x14ac:dyDescent="0.25">
      <c r="A214" t="s">
        <v>221</v>
      </c>
      <c r="B214" s="9">
        <v>0</v>
      </c>
      <c r="C214" s="9">
        <v>0</v>
      </c>
      <c r="D214" s="9">
        <v>0</v>
      </c>
      <c r="E214" s="9">
        <v>1692048</v>
      </c>
      <c r="F214" s="9">
        <v>0</v>
      </c>
      <c r="G214" s="9">
        <v>1692048</v>
      </c>
      <c r="H214" s="9">
        <v>0</v>
      </c>
      <c r="I214" s="9">
        <v>1692048</v>
      </c>
      <c r="J214" s="9">
        <v>1962000</v>
      </c>
      <c r="K214" s="9">
        <v>-269952</v>
      </c>
    </row>
    <row r="215" spans="1:11" hidden="1" outlineLevel="1" x14ac:dyDescent="0.25">
      <c r="A215" t="s">
        <v>222</v>
      </c>
      <c r="B215" s="9">
        <v>0</v>
      </c>
      <c r="C215" s="9">
        <v>0</v>
      </c>
      <c r="D215" s="9">
        <v>0</v>
      </c>
      <c r="E215" s="9">
        <v>228687</v>
      </c>
      <c r="F215" s="9">
        <v>0</v>
      </c>
      <c r="G215" s="9">
        <v>228687</v>
      </c>
      <c r="H215" s="9">
        <v>-1103164</v>
      </c>
      <c r="I215" s="9">
        <v>-874477</v>
      </c>
      <c r="J215" s="9">
        <v>-1080000</v>
      </c>
      <c r="K215" s="9">
        <v>205523</v>
      </c>
    </row>
    <row r="216" spans="1:11" hidden="1" outlineLevel="1" x14ac:dyDescent="0.25">
      <c r="A216" t="s">
        <v>223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49078</v>
      </c>
      <c r="I216" s="9">
        <v>49078</v>
      </c>
      <c r="J216" s="9">
        <v>0</v>
      </c>
      <c r="K216" s="9">
        <v>49078</v>
      </c>
    </row>
    <row r="217" spans="1:11" hidden="1" outlineLevel="1" x14ac:dyDescent="0.25">
      <c r="A217" t="s">
        <v>224</v>
      </c>
      <c r="B217" s="9">
        <v>0</v>
      </c>
      <c r="C217" s="9">
        <v>0</v>
      </c>
      <c r="D217" s="9">
        <v>0</v>
      </c>
      <c r="E217" s="9">
        <v>0</v>
      </c>
      <c r="F217" s="9">
        <v>13763682</v>
      </c>
      <c r="G217" s="9">
        <v>13763682</v>
      </c>
      <c r="H217" s="9">
        <v>0</v>
      </c>
      <c r="I217" s="9">
        <v>13763682</v>
      </c>
      <c r="J217" s="9">
        <v>14710014</v>
      </c>
      <c r="K217" s="9">
        <v>-946332</v>
      </c>
    </row>
    <row r="218" spans="1:11" collapsed="1" x14ac:dyDescent="0.25">
      <c r="A218" s="7" t="s">
        <v>225</v>
      </c>
      <c r="B218" s="8">
        <v>-55886613</v>
      </c>
      <c r="C218" s="8">
        <v>0</v>
      </c>
      <c r="D218" s="8">
        <v>0</v>
      </c>
      <c r="E218" s="8">
        <v>52898415</v>
      </c>
      <c r="F218" s="8">
        <v>6475941</v>
      </c>
      <c r="G218" s="8">
        <v>59374356</v>
      </c>
      <c r="H218" s="8">
        <v>-21655784</v>
      </c>
      <c r="I218" s="8">
        <v>-18168041</v>
      </c>
      <c r="J218" s="8">
        <v>12810228</v>
      </c>
      <c r="K218" s="8">
        <v>-30978269</v>
      </c>
    </row>
    <row r="219" spans="1:11" x14ac:dyDescent="0.25">
      <c r="A219" s="7" t="s">
        <v>226</v>
      </c>
      <c r="B219" s="8">
        <v>-20259148</v>
      </c>
      <c r="C219" s="8">
        <v>0</v>
      </c>
      <c r="D219" s="8">
        <v>0</v>
      </c>
      <c r="E219" s="8">
        <v>15591094</v>
      </c>
      <c r="F219" s="8">
        <v>150876</v>
      </c>
      <c r="G219" s="8">
        <v>15741970</v>
      </c>
      <c r="H219" s="8">
        <v>10818529</v>
      </c>
      <c r="I219" s="8">
        <v>6301351</v>
      </c>
      <c r="J219" s="8">
        <v>3256246</v>
      </c>
      <c r="K219" s="8">
        <v>3045105</v>
      </c>
    </row>
    <row r="220" spans="1:11" hidden="1" outlineLevel="1" x14ac:dyDescent="0.25">
      <c r="A220" t="s">
        <v>227</v>
      </c>
      <c r="B220" s="9">
        <v>0</v>
      </c>
      <c r="C220" s="9">
        <v>0</v>
      </c>
      <c r="D220" s="9">
        <v>0</v>
      </c>
      <c r="E220" s="9">
        <v>0</v>
      </c>
      <c r="F220" s="9">
        <v>150876</v>
      </c>
      <c r="G220" s="9">
        <v>150876</v>
      </c>
      <c r="H220" s="9">
        <v>0</v>
      </c>
      <c r="I220" s="9">
        <v>150876</v>
      </c>
      <c r="J220" s="9">
        <v>150876</v>
      </c>
      <c r="K220" s="9">
        <v>0</v>
      </c>
    </row>
    <row r="221" spans="1:11" hidden="1" outlineLevel="1" x14ac:dyDescent="0.25">
      <c r="A221" t="s">
        <v>228</v>
      </c>
      <c r="B221" s="9">
        <v>-20259148</v>
      </c>
      <c r="C221" s="9">
        <v>0</v>
      </c>
      <c r="D221" s="9">
        <v>0</v>
      </c>
      <c r="E221" s="9">
        <v>15591094</v>
      </c>
      <c r="F221" s="9">
        <v>0</v>
      </c>
      <c r="G221" s="9">
        <v>15591094</v>
      </c>
      <c r="H221" s="9">
        <v>0</v>
      </c>
      <c r="I221" s="9">
        <v>-4668054</v>
      </c>
      <c r="J221" s="9">
        <v>-3471674</v>
      </c>
      <c r="K221" s="9">
        <v>-1196380</v>
      </c>
    </row>
    <row r="222" spans="1:11" hidden="1" outlineLevel="1" x14ac:dyDescent="0.25">
      <c r="A222" t="s">
        <v>229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10818529</v>
      </c>
      <c r="I222" s="9">
        <v>10818529</v>
      </c>
      <c r="J222" s="9">
        <v>6577044</v>
      </c>
      <c r="K222" s="9">
        <v>4241485</v>
      </c>
    </row>
    <row r="223" spans="1:11" collapsed="1" x14ac:dyDescent="0.25">
      <c r="A223" s="7" t="s">
        <v>230</v>
      </c>
      <c r="B223" s="8">
        <v>-232951229</v>
      </c>
      <c r="C223" s="8">
        <v>0</v>
      </c>
      <c r="D223" s="8">
        <v>0</v>
      </c>
      <c r="E223" s="8">
        <v>84415094</v>
      </c>
      <c r="F223" s="8">
        <v>27867015</v>
      </c>
      <c r="G223" s="8">
        <v>112282109</v>
      </c>
      <c r="H223" s="8">
        <v>59292762</v>
      </c>
      <c r="I223" s="8">
        <v>-61376358</v>
      </c>
      <c r="J223" s="8">
        <v>-88472863</v>
      </c>
      <c r="K223" s="8">
        <v>27096505</v>
      </c>
    </row>
    <row r="224" spans="1:11" hidden="1" outlineLevel="1" x14ac:dyDescent="0.25">
      <c r="A224" t="s">
        <v>231</v>
      </c>
      <c r="B224" s="9">
        <v>-232951229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-232951229</v>
      </c>
      <c r="J224" s="9">
        <v>-233749233</v>
      </c>
      <c r="K224" s="9">
        <v>798004</v>
      </c>
    </row>
    <row r="225" spans="1:11" hidden="1" outlineLevel="1" x14ac:dyDescent="0.25">
      <c r="A225" t="s">
        <v>232</v>
      </c>
      <c r="B225" s="9">
        <v>0</v>
      </c>
      <c r="C225" s="9">
        <v>0</v>
      </c>
      <c r="D225" s="9">
        <v>0</v>
      </c>
      <c r="E225" s="9">
        <v>74271187</v>
      </c>
      <c r="F225" s="9">
        <v>0</v>
      </c>
      <c r="G225" s="9">
        <v>74271187</v>
      </c>
      <c r="H225" s="9">
        <v>0</v>
      </c>
      <c r="I225" s="9">
        <v>74271187</v>
      </c>
      <c r="J225" s="9">
        <v>74590249</v>
      </c>
      <c r="K225" s="9">
        <v>-319062</v>
      </c>
    </row>
    <row r="226" spans="1:11" hidden="1" outlineLevel="1" x14ac:dyDescent="0.25">
      <c r="A226" t="s">
        <v>233</v>
      </c>
      <c r="B226" s="9">
        <v>0</v>
      </c>
      <c r="C226" s="9">
        <v>0</v>
      </c>
      <c r="D226" s="9">
        <v>0</v>
      </c>
      <c r="E226" s="9">
        <v>7362775</v>
      </c>
      <c r="F226" s="9">
        <v>0</v>
      </c>
      <c r="G226" s="9">
        <v>7362775</v>
      </c>
      <c r="H226" s="9">
        <v>0</v>
      </c>
      <c r="I226" s="9">
        <v>7362775</v>
      </c>
      <c r="J226" s="9">
        <v>6055000</v>
      </c>
      <c r="K226" s="9">
        <v>1307775</v>
      </c>
    </row>
    <row r="227" spans="1:11" hidden="1" outlineLevel="1" x14ac:dyDescent="0.25">
      <c r="A227" t="s">
        <v>234</v>
      </c>
      <c r="B227" s="9">
        <v>0</v>
      </c>
      <c r="C227" s="9">
        <v>0</v>
      </c>
      <c r="D227" s="9">
        <v>0</v>
      </c>
      <c r="E227" s="9">
        <v>2781132</v>
      </c>
      <c r="F227" s="9">
        <v>0</v>
      </c>
      <c r="G227" s="9">
        <v>2781132</v>
      </c>
      <c r="H227" s="9">
        <v>0</v>
      </c>
      <c r="I227" s="9">
        <v>2781132</v>
      </c>
      <c r="J227" s="9">
        <v>6585000</v>
      </c>
      <c r="K227" s="9">
        <v>-3803868</v>
      </c>
    </row>
    <row r="228" spans="1:11" hidden="1" outlineLevel="1" x14ac:dyDescent="0.25">
      <c r="A228" t="s">
        <v>235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59292762</v>
      </c>
      <c r="I228" s="9">
        <v>59292762</v>
      </c>
      <c r="J228" s="9">
        <v>29736657</v>
      </c>
      <c r="K228" s="9">
        <v>29556105</v>
      </c>
    </row>
    <row r="229" spans="1:11" hidden="1" outlineLevel="1" x14ac:dyDescent="0.25">
      <c r="A229" t="s">
        <v>236</v>
      </c>
      <c r="B229" s="9">
        <v>0</v>
      </c>
      <c r="C229" s="9">
        <v>0</v>
      </c>
      <c r="D229" s="9">
        <v>0</v>
      </c>
      <c r="E229" s="9">
        <v>0</v>
      </c>
      <c r="F229" s="9">
        <v>27867015</v>
      </c>
      <c r="G229" s="9">
        <v>27867015</v>
      </c>
      <c r="H229" s="9">
        <v>0</v>
      </c>
      <c r="I229" s="9">
        <v>27867015</v>
      </c>
      <c r="J229" s="9">
        <v>28309464</v>
      </c>
      <c r="K229" s="9">
        <v>-442449</v>
      </c>
    </row>
    <row r="230" spans="1:11" collapsed="1" x14ac:dyDescent="0.25">
      <c r="A230" s="7" t="s">
        <v>237</v>
      </c>
      <c r="B230" s="8">
        <v>-809051000</v>
      </c>
      <c r="C230" s="8">
        <v>270773000</v>
      </c>
      <c r="D230" s="8">
        <v>0</v>
      </c>
      <c r="E230" s="8">
        <v>477702000</v>
      </c>
      <c r="F230" s="8">
        <v>34656000</v>
      </c>
      <c r="G230" s="8">
        <v>783131000</v>
      </c>
      <c r="H230" s="8">
        <v>14057000</v>
      </c>
      <c r="I230" s="8">
        <v>-11863000</v>
      </c>
      <c r="J230" s="8">
        <v>-11863000</v>
      </c>
      <c r="K230" s="8">
        <v>0</v>
      </c>
    </row>
    <row r="231" spans="1:11" hidden="1" outlineLevel="1" x14ac:dyDescent="0.25">
      <c r="A231" t="s">
        <v>238</v>
      </c>
      <c r="B231" s="9">
        <v>-491560000</v>
      </c>
      <c r="C231" s="9">
        <v>168812000</v>
      </c>
      <c r="D231" s="9">
        <v>0</v>
      </c>
      <c r="E231" s="9">
        <v>314909000</v>
      </c>
      <c r="F231" s="9">
        <v>15356000</v>
      </c>
      <c r="G231" s="9">
        <v>499077000</v>
      </c>
      <c r="H231" s="9">
        <v>0</v>
      </c>
      <c r="I231" s="9">
        <v>7517000</v>
      </c>
      <c r="J231" s="9">
        <v>7517000</v>
      </c>
      <c r="K231" s="9">
        <v>0</v>
      </c>
    </row>
    <row r="232" spans="1:11" hidden="1" outlineLevel="1" x14ac:dyDescent="0.25">
      <c r="A232" t="s">
        <v>239</v>
      </c>
      <c r="B232" s="9">
        <v>-317491000</v>
      </c>
      <c r="C232" s="9">
        <v>101961000</v>
      </c>
      <c r="D232" s="9">
        <v>0</v>
      </c>
      <c r="E232" s="9">
        <v>162793000</v>
      </c>
      <c r="F232" s="9">
        <v>19300000</v>
      </c>
      <c r="G232" s="9">
        <v>284054000</v>
      </c>
      <c r="H232" s="9">
        <v>0</v>
      </c>
      <c r="I232" s="9">
        <v>-33437000</v>
      </c>
      <c r="J232" s="9">
        <v>-33437000</v>
      </c>
      <c r="K232" s="9">
        <v>0</v>
      </c>
    </row>
    <row r="233" spans="1:11" hidden="1" outlineLevel="1" x14ac:dyDescent="0.25">
      <c r="A233" t="s">
        <v>240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5611000</v>
      </c>
      <c r="I233" s="9">
        <v>5611000</v>
      </c>
      <c r="J233" s="9">
        <v>5611000</v>
      </c>
      <c r="K233" s="9">
        <v>0</v>
      </c>
    </row>
    <row r="234" spans="1:11" hidden="1" outlineLevel="1" x14ac:dyDescent="0.25">
      <c r="A234" t="s">
        <v>241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8446000</v>
      </c>
      <c r="I234" s="9">
        <v>8446000</v>
      </c>
      <c r="J234" s="9">
        <v>8446000</v>
      </c>
      <c r="K234" s="9">
        <v>0</v>
      </c>
    </row>
    <row r="235" spans="1:11" collapsed="1" x14ac:dyDescent="0.25">
      <c r="A235" s="7" t="s">
        <v>242</v>
      </c>
      <c r="B235" s="8"/>
      <c r="C235" s="8"/>
      <c r="D235" s="8"/>
      <c r="E235" s="8"/>
      <c r="F235" s="8"/>
      <c r="G235" s="8">
        <v>27750000</v>
      </c>
      <c r="H235" s="8"/>
      <c r="I235" s="8">
        <v>27750000</v>
      </c>
      <c r="J235" s="8">
        <v>27750000</v>
      </c>
      <c r="K235" s="8">
        <v>0</v>
      </c>
    </row>
    <row r="236" spans="1:11" ht="26.25" customHeight="1" thickBot="1" x14ac:dyDescent="0.3">
      <c r="A236" s="10"/>
      <c r="B236" s="10"/>
      <c r="C236" s="10"/>
      <c r="D236" s="10"/>
      <c r="E236" s="10"/>
      <c r="F236" s="10"/>
      <c r="H236" s="12" t="s">
        <v>243</v>
      </c>
      <c r="I236" s="13">
        <f>I201+I203+I209+I218+I219+I223+I230+I235</f>
        <v>773100827</v>
      </c>
      <c r="J236" s="13">
        <f t="shared" ref="J236:K236" si="2">J201+J203+J209+J218+J219+J223+J230+J235</f>
        <v>89704616</v>
      </c>
      <c r="K236" s="13">
        <f t="shared" si="2"/>
        <v>683396211</v>
      </c>
    </row>
    <row r="237" spans="1:11" ht="15.75" thickTop="1" x14ac:dyDescent="0.25"/>
  </sheetData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4F46-F736-41C5-AE8E-599B7DCBA67D}">
  <dimension ref="A1:E50"/>
  <sheetViews>
    <sheetView showGridLines="0" zoomScale="130" zoomScaleNormal="130" workbookViewId="0">
      <selection activeCell="K18" sqref="K18"/>
    </sheetView>
  </sheetViews>
  <sheetFormatPr defaultRowHeight="15" x14ac:dyDescent="0.25"/>
  <cols>
    <col min="1" max="1" width="36.7109375" bestFit="1" customWidth="1"/>
    <col min="2" max="2" width="11.140625" bestFit="1" customWidth="1"/>
    <col min="3" max="4" width="12.42578125" bestFit="1" customWidth="1"/>
    <col min="5" max="5" width="5.85546875" bestFit="1" customWidth="1"/>
  </cols>
  <sheetData>
    <row r="1" spans="1:5" ht="15.75" x14ac:dyDescent="0.25">
      <c r="A1" s="14" t="s">
        <v>244</v>
      </c>
      <c r="B1" s="15"/>
      <c r="C1" s="15"/>
      <c r="D1" s="15"/>
      <c r="E1" s="15"/>
    </row>
    <row r="2" spans="1:5" x14ac:dyDescent="0.25">
      <c r="A2" s="16"/>
      <c r="B2" s="17"/>
      <c r="C2" s="17"/>
      <c r="D2" s="17"/>
      <c r="E2" s="17"/>
    </row>
    <row r="3" spans="1:5" ht="57" x14ac:dyDescent="0.25">
      <c r="A3" s="18"/>
      <c r="B3" s="19" t="s">
        <v>250</v>
      </c>
      <c r="C3" s="19" t="s">
        <v>251</v>
      </c>
      <c r="D3" s="19" t="s">
        <v>252</v>
      </c>
      <c r="E3" s="19" t="s">
        <v>253</v>
      </c>
    </row>
    <row r="4" spans="1:5" x14ac:dyDescent="0.25">
      <c r="A4" s="20" t="s">
        <v>245</v>
      </c>
      <c r="B4" s="21"/>
      <c r="C4" s="21"/>
      <c r="D4" s="21"/>
      <c r="E4" s="22"/>
    </row>
    <row r="5" spans="1:5" x14ac:dyDescent="0.25">
      <c r="A5" s="23" t="s">
        <v>246</v>
      </c>
      <c r="B5" s="24"/>
      <c r="C5" s="24"/>
      <c r="D5" s="24"/>
      <c r="E5" s="25"/>
    </row>
    <row r="6" spans="1:5" x14ac:dyDescent="0.25">
      <c r="A6" s="26" t="s">
        <v>254</v>
      </c>
      <c r="B6" s="24">
        <v>51664803</v>
      </c>
      <c r="C6" s="24">
        <f>40000000</f>
        <v>40000000</v>
      </c>
      <c r="D6" s="24">
        <f t="shared" ref="D6:D27" si="0">C6-B6</f>
        <v>-11664803</v>
      </c>
      <c r="E6" s="27">
        <f t="shared" ref="E6:E27" si="1">IFERROR(B6/C6,"")</f>
        <v>1.291620075</v>
      </c>
    </row>
    <row r="7" spans="1:5" x14ac:dyDescent="0.25">
      <c r="A7" s="26" t="s">
        <v>255</v>
      </c>
      <c r="B7" s="24">
        <v>285818223</v>
      </c>
      <c r="C7" s="24">
        <f>52000000+108000000</f>
        <v>160000000</v>
      </c>
      <c r="D7" s="24">
        <f t="shared" si="0"/>
        <v>-125818223</v>
      </c>
      <c r="E7" s="27">
        <f t="shared" si="1"/>
        <v>1.7863638937499999</v>
      </c>
    </row>
    <row r="8" spans="1:5" x14ac:dyDescent="0.25">
      <c r="A8" s="26" t="s">
        <v>256</v>
      </c>
      <c r="B8" s="24">
        <v>3492268</v>
      </c>
      <c r="C8" s="24">
        <v>15000000</v>
      </c>
      <c r="D8" s="24">
        <f t="shared" si="0"/>
        <v>11507732</v>
      </c>
      <c r="E8" s="27">
        <f t="shared" si="1"/>
        <v>0.23281786666666668</v>
      </c>
    </row>
    <row r="9" spans="1:5" x14ac:dyDescent="0.25">
      <c r="A9" s="26" t="s">
        <v>257</v>
      </c>
      <c r="B9" s="24">
        <v>24636975</v>
      </c>
      <c r="C9" s="28">
        <f>5000000+15000000</f>
        <v>20000000</v>
      </c>
      <c r="D9" s="24">
        <f t="shared" si="0"/>
        <v>-4636975</v>
      </c>
      <c r="E9" s="27">
        <f t="shared" si="1"/>
        <v>1.2318487499999999</v>
      </c>
    </row>
    <row r="10" spans="1:5" x14ac:dyDescent="0.25">
      <c r="A10" s="29" t="s">
        <v>258</v>
      </c>
      <c r="B10" s="28">
        <v>8050900</v>
      </c>
      <c r="C10" s="24">
        <v>30000000</v>
      </c>
      <c r="D10" s="24">
        <f t="shared" si="0"/>
        <v>21949100</v>
      </c>
      <c r="E10" s="27">
        <f t="shared" si="1"/>
        <v>0.26836333333333334</v>
      </c>
    </row>
    <row r="11" spans="1:5" x14ac:dyDescent="0.25">
      <c r="A11" s="29" t="s">
        <v>259</v>
      </c>
      <c r="B11" s="28">
        <f>-25690944</f>
        <v>-25690944</v>
      </c>
      <c r="C11" s="24"/>
      <c r="D11" s="24">
        <f t="shared" si="0"/>
        <v>25690944</v>
      </c>
      <c r="E11" s="27"/>
    </row>
    <row r="12" spans="1:5" x14ac:dyDescent="0.25">
      <c r="A12" s="26" t="s">
        <v>260</v>
      </c>
      <c r="B12" s="28">
        <f>135538261-B11-B10</f>
        <v>153178305</v>
      </c>
      <c r="C12" s="24">
        <v>300000000</v>
      </c>
      <c r="D12" s="24">
        <f t="shared" si="0"/>
        <v>146821695</v>
      </c>
      <c r="E12" s="27">
        <f t="shared" si="1"/>
        <v>0.51059434999999997</v>
      </c>
    </row>
    <row r="13" spans="1:5" x14ac:dyDescent="0.25">
      <c r="A13" s="26" t="s">
        <v>261</v>
      </c>
      <c r="B13" s="24">
        <v>11644665</v>
      </c>
      <c r="C13" s="24">
        <v>35000000</v>
      </c>
      <c r="D13" s="24">
        <f t="shared" si="0"/>
        <v>23355335</v>
      </c>
      <c r="E13" s="27">
        <f t="shared" si="1"/>
        <v>0.3327047142857143</v>
      </c>
    </row>
    <row r="14" spans="1:5" x14ac:dyDescent="0.25">
      <c r="A14" s="26" t="s">
        <v>262</v>
      </c>
      <c r="B14" s="24">
        <v>597447</v>
      </c>
      <c r="C14" s="24">
        <v>0</v>
      </c>
      <c r="D14" s="24">
        <f t="shared" si="0"/>
        <v>-597447</v>
      </c>
      <c r="E14" s="27" t="str">
        <f t="shared" si="1"/>
        <v/>
      </c>
    </row>
    <row r="15" spans="1:5" x14ac:dyDescent="0.25">
      <c r="A15" s="26" t="s">
        <v>263</v>
      </c>
      <c r="B15" s="28">
        <f>4430795+24711407</f>
        <v>29142202</v>
      </c>
      <c r="C15" s="24">
        <v>50000000</v>
      </c>
      <c r="D15" s="24">
        <f t="shared" si="0"/>
        <v>20857798</v>
      </c>
      <c r="E15" s="27">
        <f t="shared" si="1"/>
        <v>0.58284404000000001</v>
      </c>
    </row>
    <row r="16" spans="1:5" x14ac:dyDescent="0.25">
      <c r="A16" s="26" t="s">
        <v>264</v>
      </c>
      <c r="B16" s="28">
        <v>101544502</v>
      </c>
      <c r="C16" s="24">
        <v>300000000</v>
      </c>
      <c r="D16" s="24">
        <f t="shared" si="0"/>
        <v>198455498</v>
      </c>
      <c r="E16" s="27">
        <f t="shared" si="1"/>
        <v>0.33848167333333334</v>
      </c>
    </row>
    <row r="17" spans="1:5" x14ac:dyDescent="0.25">
      <c r="A17" s="26" t="s">
        <v>265</v>
      </c>
      <c r="B17" s="28">
        <f>1564539+2377048+7611083</f>
        <v>11552670</v>
      </c>
      <c r="C17" s="24">
        <v>30000000</v>
      </c>
      <c r="D17" s="24">
        <f t="shared" si="0"/>
        <v>18447330</v>
      </c>
      <c r="E17" s="27">
        <f t="shared" si="1"/>
        <v>0.38508900000000001</v>
      </c>
    </row>
    <row r="18" spans="1:5" x14ac:dyDescent="0.25">
      <c r="A18" s="26" t="s">
        <v>266</v>
      </c>
      <c r="B18" s="28">
        <f>85042081-B20</f>
        <v>51622031</v>
      </c>
      <c r="C18" s="24">
        <v>85000000</v>
      </c>
      <c r="D18" s="24">
        <f t="shared" si="0"/>
        <v>33377969</v>
      </c>
      <c r="E18" s="27">
        <f t="shared" si="1"/>
        <v>0.6073180117647059</v>
      </c>
    </row>
    <row r="19" spans="1:5" x14ac:dyDescent="0.25">
      <c r="A19" s="26" t="s">
        <v>267</v>
      </c>
      <c r="B19" s="28">
        <v>15230309</v>
      </c>
      <c r="C19" s="24">
        <v>20000000</v>
      </c>
      <c r="D19" s="24">
        <f t="shared" si="0"/>
        <v>4769691</v>
      </c>
      <c r="E19" s="27">
        <f t="shared" si="1"/>
        <v>0.76151544999999998</v>
      </c>
    </row>
    <row r="20" spans="1:5" x14ac:dyDescent="0.25">
      <c r="A20" s="26" t="s">
        <v>268</v>
      </c>
      <c r="B20" s="28">
        <v>33420050</v>
      </c>
      <c r="C20" s="24">
        <v>250000000</v>
      </c>
      <c r="D20" s="24">
        <f t="shared" si="0"/>
        <v>216579950</v>
      </c>
      <c r="E20" s="27">
        <f t="shared" si="1"/>
        <v>0.1336802</v>
      </c>
    </row>
    <row r="21" spans="1:5" x14ac:dyDescent="0.25">
      <c r="A21" s="26" t="s">
        <v>269</v>
      </c>
      <c r="B21" s="28">
        <f>20228870-B36</f>
        <v>8448264</v>
      </c>
      <c r="C21" s="24">
        <v>5000000</v>
      </c>
      <c r="D21" s="24">
        <f t="shared" si="0"/>
        <v>-3448264</v>
      </c>
      <c r="E21" s="27">
        <f t="shared" si="1"/>
        <v>1.6896528</v>
      </c>
    </row>
    <row r="22" spans="1:5" x14ac:dyDescent="0.25">
      <c r="A22" s="26" t="s">
        <v>270</v>
      </c>
      <c r="B22" s="28"/>
      <c r="C22" s="24">
        <v>4000000</v>
      </c>
      <c r="D22" s="24">
        <f t="shared" si="0"/>
        <v>4000000</v>
      </c>
      <c r="E22" s="27">
        <f t="shared" si="1"/>
        <v>0</v>
      </c>
    </row>
    <row r="23" spans="1:5" x14ac:dyDescent="0.25">
      <c r="A23" s="26" t="s">
        <v>271</v>
      </c>
      <c r="B23" s="28">
        <v>1126221</v>
      </c>
      <c r="C23" s="24">
        <v>7000000</v>
      </c>
      <c r="D23" s="24">
        <f t="shared" si="0"/>
        <v>5873779</v>
      </c>
      <c r="E23" s="27">
        <f t="shared" si="1"/>
        <v>0.16088871428571427</v>
      </c>
    </row>
    <row r="24" spans="1:5" x14ac:dyDescent="0.25">
      <c r="A24" s="26" t="s">
        <v>272</v>
      </c>
      <c r="B24" s="28"/>
      <c r="C24" s="24">
        <v>15000000</v>
      </c>
      <c r="D24" s="24">
        <f t="shared" si="0"/>
        <v>15000000</v>
      </c>
      <c r="E24" s="27">
        <f t="shared" si="1"/>
        <v>0</v>
      </c>
    </row>
    <row r="25" spans="1:5" x14ac:dyDescent="0.25">
      <c r="A25" s="26" t="s">
        <v>273</v>
      </c>
      <c r="B25" s="28">
        <v>2540652</v>
      </c>
      <c r="C25" s="24">
        <v>5000000</v>
      </c>
      <c r="D25" s="24">
        <f t="shared" si="0"/>
        <v>2459348</v>
      </c>
      <c r="E25" s="27">
        <f t="shared" si="1"/>
        <v>0.50813039999999998</v>
      </c>
    </row>
    <row r="26" spans="1:5" x14ac:dyDescent="0.25">
      <c r="A26" s="26" t="s">
        <v>274</v>
      </c>
      <c r="B26" s="28">
        <v>3998134</v>
      </c>
      <c r="C26" s="24">
        <v>55000000</v>
      </c>
      <c r="D26" s="24">
        <f t="shared" si="0"/>
        <v>51001866</v>
      </c>
      <c r="E26" s="27">
        <f t="shared" si="1"/>
        <v>7.2693345454545449E-2</v>
      </c>
    </row>
    <row r="27" spans="1:5" x14ac:dyDescent="0.25">
      <c r="A27" s="26" t="s">
        <v>275</v>
      </c>
      <c r="B27" s="30">
        <v>22624964</v>
      </c>
      <c r="C27" s="30">
        <f>18000000</f>
        <v>18000000</v>
      </c>
      <c r="D27" s="30">
        <f t="shared" si="0"/>
        <v>-4624964</v>
      </c>
      <c r="E27" s="31">
        <f t="shared" si="1"/>
        <v>1.2569424444444444</v>
      </c>
    </row>
    <row r="28" spans="1:5" x14ac:dyDescent="0.25">
      <c r="A28" s="32" t="s">
        <v>276</v>
      </c>
      <c r="B28" s="33">
        <f>+SUM(B6:B27)</f>
        <v>794642641</v>
      </c>
      <c r="C28" s="33">
        <f>+SUM(C6:C27)</f>
        <v>1444000000</v>
      </c>
      <c r="D28" s="33">
        <f>+SUM(D6:D27)</f>
        <v>649357359</v>
      </c>
      <c r="E28" s="34">
        <f>B28/C28</f>
        <v>0.55030653808864261</v>
      </c>
    </row>
    <row r="29" spans="1:5" x14ac:dyDescent="0.25">
      <c r="A29" s="29"/>
      <c r="B29" s="24"/>
      <c r="C29" s="24"/>
      <c r="D29" s="24"/>
      <c r="E29" s="25"/>
    </row>
    <row r="30" spans="1:5" x14ac:dyDescent="0.25">
      <c r="A30" s="23" t="s">
        <v>247</v>
      </c>
      <c r="B30" s="24"/>
      <c r="C30" s="24"/>
      <c r="D30" s="24"/>
      <c r="E30" s="25"/>
    </row>
    <row r="31" spans="1:5" x14ac:dyDescent="0.25">
      <c r="A31" s="29" t="s">
        <v>277</v>
      </c>
      <c r="B31" s="24">
        <v>442997877</v>
      </c>
      <c r="C31" s="24">
        <v>881000000</v>
      </c>
      <c r="D31" s="24">
        <f>C31-B31</f>
        <v>438002123</v>
      </c>
      <c r="E31" s="27">
        <f>IFERROR(B31/C31,"")</f>
        <v>0.50283527468785472</v>
      </c>
    </row>
    <row r="32" spans="1:5" x14ac:dyDescent="0.25">
      <c r="A32" s="29" t="s">
        <v>278</v>
      </c>
      <c r="B32" s="30">
        <v>-403790104</v>
      </c>
      <c r="C32" s="30">
        <f>-1332000000-132000000</f>
        <v>-1464000000</v>
      </c>
      <c r="D32" s="30">
        <f>C32-B32</f>
        <v>-1060209896</v>
      </c>
      <c r="E32" s="31">
        <f>IFERROR(B32/C32,"")</f>
        <v>0.27581291256830603</v>
      </c>
    </row>
    <row r="33" spans="1:5" x14ac:dyDescent="0.25">
      <c r="A33" s="32" t="s">
        <v>279</v>
      </c>
      <c r="B33" s="33">
        <f>SUM(B31:B32)</f>
        <v>39207773</v>
      </c>
      <c r="C33" s="33">
        <f>SUM(C31:C32)</f>
        <v>-583000000</v>
      </c>
      <c r="D33" s="33">
        <f>SUM(D31:D32)</f>
        <v>-622207773</v>
      </c>
      <c r="E33" s="34">
        <f>B33/C33</f>
        <v>-6.7251754716981138E-2</v>
      </c>
    </row>
    <row r="34" spans="1:5" x14ac:dyDescent="0.25">
      <c r="A34" s="29"/>
      <c r="B34" s="24"/>
      <c r="C34" s="24"/>
      <c r="D34" s="24"/>
      <c r="E34" s="25"/>
    </row>
    <row r="35" spans="1:5" x14ac:dyDescent="0.25">
      <c r="A35" s="23" t="s">
        <v>248</v>
      </c>
      <c r="B35" s="24"/>
      <c r="C35" s="24"/>
      <c r="D35" s="24"/>
      <c r="E35" s="25"/>
    </row>
    <row r="36" spans="1:5" x14ac:dyDescent="0.25">
      <c r="A36" s="29" t="s">
        <v>280</v>
      </c>
      <c r="B36" s="30">
        <f>9951000+1829606</f>
        <v>11780606</v>
      </c>
      <c r="C36" s="30">
        <v>20000000</v>
      </c>
      <c r="D36" s="30">
        <f>C36-B36</f>
        <v>8219394</v>
      </c>
      <c r="E36" s="31">
        <f>IFERROR(B36/C36,"")</f>
        <v>0.58903030000000001</v>
      </c>
    </row>
    <row r="37" spans="1:5" x14ac:dyDescent="0.25">
      <c r="A37" s="35"/>
      <c r="B37" s="30"/>
      <c r="C37" s="30"/>
      <c r="D37" s="30"/>
      <c r="E37" s="36"/>
    </row>
    <row r="38" spans="1:5" x14ac:dyDescent="0.25">
      <c r="A38" s="37" t="s">
        <v>281</v>
      </c>
      <c r="B38" s="38">
        <f>+B28+B33+B36</f>
        <v>845631020</v>
      </c>
      <c r="C38" s="38">
        <f>+C28+C33+C36</f>
        <v>881000000</v>
      </c>
      <c r="D38" s="38">
        <f>+D28+D33+D36</f>
        <v>35368980</v>
      </c>
      <c r="E38" s="34">
        <f>B38/C38</f>
        <v>0.95985359818388194</v>
      </c>
    </row>
    <row r="39" spans="1:5" x14ac:dyDescent="0.25">
      <c r="A39" s="39"/>
      <c r="C39" s="40"/>
      <c r="D39" s="40"/>
      <c r="E39" s="41"/>
    </row>
    <row r="40" spans="1:5" x14ac:dyDescent="0.25">
      <c r="A40" s="42" t="s">
        <v>249</v>
      </c>
      <c r="B40" s="43"/>
      <c r="C40" s="43"/>
      <c r="D40" s="43"/>
      <c r="E40" s="44"/>
    </row>
    <row r="41" spans="1:5" x14ac:dyDescent="0.25">
      <c r="A41" s="23"/>
      <c r="B41" s="24"/>
      <c r="C41" s="24"/>
      <c r="D41" s="24"/>
      <c r="E41" s="25"/>
    </row>
    <row r="42" spans="1:5" x14ac:dyDescent="0.25">
      <c r="A42" s="29" t="s">
        <v>282</v>
      </c>
      <c r="B42" s="24">
        <v>18770780</v>
      </c>
      <c r="C42" s="24">
        <v>111000000</v>
      </c>
      <c r="D42" s="24">
        <f>C42-B42</f>
        <v>92229220</v>
      </c>
      <c r="E42" s="27">
        <f t="shared" ref="E42:E47" si="2">IFERROR(B42/C42,"")</f>
        <v>0.16910612612612613</v>
      </c>
    </row>
    <row r="43" spans="1:5" x14ac:dyDescent="0.25">
      <c r="A43" s="29" t="s">
        <v>283</v>
      </c>
      <c r="B43" s="24">
        <v>48601786</v>
      </c>
      <c r="C43" s="24">
        <v>159000000</v>
      </c>
      <c r="D43" s="24">
        <f>C43-B43</f>
        <v>110398214</v>
      </c>
      <c r="E43" s="27">
        <f t="shared" si="2"/>
        <v>0.30567161006289306</v>
      </c>
    </row>
    <row r="44" spans="1:5" x14ac:dyDescent="0.25">
      <c r="A44" s="29" t="s">
        <v>284</v>
      </c>
      <c r="B44" s="24">
        <v>26239323</v>
      </c>
      <c r="C44" s="24">
        <v>329000000</v>
      </c>
      <c r="D44" s="24">
        <f>C44-B44</f>
        <v>302760677</v>
      </c>
      <c r="E44" s="27">
        <f t="shared" si="2"/>
        <v>7.9754781155015192E-2</v>
      </c>
    </row>
    <row r="45" spans="1:5" x14ac:dyDescent="0.25">
      <c r="A45" s="29" t="s">
        <v>285</v>
      </c>
      <c r="B45" s="28"/>
      <c r="C45" s="28">
        <f>55000000+132000000</f>
        <v>187000000</v>
      </c>
      <c r="D45" s="28">
        <f>C45-B45</f>
        <v>187000000</v>
      </c>
      <c r="E45" s="45">
        <f t="shared" si="2"/>
        <v>0</v>
      </c>
    </row>
    <row r="46" spans="1:5" x14ac:dyDescent="0.25">
      <c r="A46" s="29" t="s">
        <v>286</v>
      </c>
      <c r="B46" s="28"/>
      <c r="C46" s="28">
        <v>60000000</v>
      </c>
      <c r="D46" s="28">
        <f>C46-B46</f>
        <v>60000000</v>
      </c>
      <c r="E46" s="45">
        <f t="shared" si="2"/>
        <v>0</v>
      </c>
    </row>
    <row r="47" spans="1:5" x14ac:dyDescent="0.25">
      <c r="A47" s="35"/>
      <c r="B47" s="30"/>
      <c r="C47" s="30"/>
      <c r="D47" s="30"/>
      <c r="E47" s="31" t="str">
        <f t="shared" si="2"/>
        <v/>
      </c>
    </row>
    <row r="48" spans="1:5" x14ac:dyDescent="0.25">
      <c r="A48" s="37" t="s">
        <v>287</v>
      </c>
      <c r="B48" s="38">
        <f>+SUM(B42:B46)</f>
        <v>93611889</v>
      </c>
      <c r="C48" s="38">
        <f>+SUM(C42:C46)</f>
        <v>846000000</v>
      </c>
      <c r="D48" s="38">
        <f>C48-B48</f>
        <v>752388111</v>
      </c>
      <c r="E48" s="34">
        <f>B48/C48</f>
        <v>0.11065235106382978</v>
      </c>
    </row>
    <row r="49" spans="1:5" x14ac:dyDescent="0.25">
      <c r="A49" s="46"/>
      <c r="B49" s="47"/>
      <c r="C49" s="47"/>
      <c r="D49" s="47"/>
      <c r="E49" s="48"/>
    </row>
    <row r="50" spans="1:5" x14ac:dyDescent="0.25">
      <c r="A50" s="37" t="s">
        <v>288</v>
      </c>
      <c r="B50" s="38">
        <f>+B48+B38</f>
        <v>939242909</v>
      </c>
      <c r="C50" s="38">
        <f>+C48+C38</f>
        <v>1727000000</v>
      </c>
      <c r="D50" s="38">
        <f>C50-B50</f>
        <v>787757091</v>
      </c>
      <c r="E50" s="34">
        <f>B50/C50</f>
        <v>0.54385808280254777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27CB-B27C-4006-BF92-DF4C7D4B6EF8}">
  <dimension ref="A1"/>
  <sheetViews>
    <sheetView workbookViewId="0">
      <selection activeCell="W23" sqref="W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Rekstraryfirlit</vt:lpstr>
      <vt:lpstr>Fjárfestingar</vt:lpstr>
      <vt:lpstr>Rekstrarreikningur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María Axelsdóttir</dc:creator>
  <cp:lastModifiedBy>Anna María Axelsdóttir</cp:lastModifiedBy>
  <dcterms:created xsi:type="dcterms:W3CDTF">2023-02-27T13:42:32Z</dcterms:created>
  <dcterms:modified xsi:type="dcterms:W3CDTF">2023-02-27T13:48:43Z</dcterms:modified>
</cp:coreProperties>
</file>