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S:\Bokhald\2022 Rekstur\"/>
    </mc:Choice>
  </mc:AlternateContent>
  <xr:revisionPtr revIDLastSave="0" documentId="13_ncr:1_{C2BA04C9-D4C9-4887-8806-F30E9916F3F5}" xr6:coauthVersionLast="47" xr6:coauthVersionMax="47" xr10:uidLastSave="{00000000-0000-0000-0000-000000000000}"/>
  <bookViews>
    <workbookView xWindow="30585" yWindow="450" windowWidth="23595" windowHeight="14610" xr2:uid="{00000000-000D-0000-FFFF-FFFF00000000}"/>
  </bookViews>
  <sheets>
    <sheet name="Rekstraryfirlit" sheetId="12" r:id="rId1"/>
    <sheet name="Fjárfestingar" sheetId="16" r:id="rId2"/>
    <sheet name="Rekstrarreikningur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6" l="1"/>
  <c r="E46" i="16"/>
  <c r="E45" i="16"/>
  <c r="D45" i="16"/>
  <c r="D44" i="16"/>
  <c r="C44" i="16"/>
  <c r="C47" i="16" s="1"/>
  <c r="E43" i="16"/>
  <c r="D43" i="16"/>
  <c r="E42" i="16"/>
  <c r="D42" i="16"/>
  <c r="E41" i="16"/>
  <c r="D41" i="16"/>
  <c r="E35" i="16"/>
  <c r="D35" i="16"/>
  <c r="C31" i="16"/>
  <c r="C32" i="16" s="1"/>
  <c r="B30" i="16"/>
  <c r="B32" i="16" s="1"/>
  <c r="C26" i="16"/>
  <c r="C27" i="16" s="1"/>
  <c r="C37" i="16" s="1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B17" i="16"/>
  <c r="E17" i="16" s="1"/>
  <c r="E16" i="16"/>
  <c r="D16" i="16"/>
  <c r="E15" i="16"/>
  <c r="D15" i="16"/>
  <c r="E14" i="16"/>
  <c r="D14" i="16"/>
  <c r="E13" i="16"/>
  <c r="D13" i="16"/>
  <c r="E12" i="16"/>
  <c r="D12" i="16"/>
  <c r="E11" i="16"/>
  <c r="D11" i="16"/>
  <c r="B9" i="16"/>
  <c r="E9" i="16" s="1"/>
  <c r="E8" i="16"/>
  <c r="D8" i="16"/>
  <c r="E7" i="16"/>
  <c r="D7" i="16"/>
  <c r="E6" i="16"/>
  <c r="D6" i="16"/>
  <c r="E5" i="16"/>
  <c r="D5" i="16"/>
  <c r="D26" i="16" l="1"/>
  <c r="D17" i="16"/>
  <c r="E26" i="16"/>
  <c r="E44" i="16"/>
  <c r="D47" i="16"/>
  <c r="C49" i="16"/>
  <c r="E47" i="16"/>
  <c r="E32" i="16"/>
  <c r="D9" i="16"/>
  <c r="D27" i="16" s="1"/>
  <c r="B27" i="16"/>
  <c r="D31" i="16"/>
  <c r="D30" i="16"/>
  <c r="E31" i="16"/>
  <c r="E30" i="16"/>
  <c r="D32" i="16" l="1"/>
  <c r="D37" i="16" s="1"/>
  <c r="B37" i="16"/>
  <c r="E27" i="16"/>
  <c r="E37" i="16" l="1"/>
  <c r="B49" i="16"/>
  <c r="E49" i="16" l="1"/>
  <c r="D49" i="16"/>
  <c r="J188" i="12" l="1"/>
  <c r="J218" i="12" s="1"/>
  <c r="K188" i="12"/>
  <c r="I188" i="12"/>
  <c r="I218" i="12" s="1"/>
  <c r="B6" i="12"/>
  <c r="B4" i="12" s="1"/>
  <c r="C4" i="12" l="1"/>
  <c r="D4" i="12"/>
  <c r="E4" i="12"/>
  <c r="F4" i="12"/>
  <c r="J4" i="12"/>
  <c r="I4" i="12"/>
  <c r="H4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6" i="12"/>
  <c r="G4" i="12" l="1"/>
  <c r="K218" i="12"/>
  <c r="K4" i="12"/>
</calcChain>
</file>

<file path=xl/sharedStrings.xml><?xml version="1.0" encoding="utf-8"?>
<sst xmlns="http://schemas.openxmlformats.org/spreadsheetml/2006/main" count="270" uniqueCount="269">
  <si>
    <t>Frávik</t>
  </si>
  <si>
    <t>Málaflokkur / deild</t>
  </si>
  <si>
    <t>Samtals     tekjur</t>
  </si>
  <si>
    <t>Afskriftir</t>
  </si>
  <si>
    <t>Samtals gjöld</t>
  </si>
  <si>
    <t>Rekstrar- niðurstaða</t>
  </si>
  <si>
    <t>Fjárhags-áætlun</t>
  </si>
  <si>
    <t>SAMTALS</t>
  </si>
  <si>
    <t>Laun og    launatengd    gjöld</t>
  </si>
  <si>
    <t>Breyting lífeyrisskuld-bindinga</t>
  </si>
  <si>
    <t>Annar rekstrar-kostnaður</t>
  </si>
  <si>
    <t>00  SKATTTEKJUR</t>
  </si>
  <si>
    <t>00110  Framlög úr Jöfnunarsjóði</t>
  </si>
  <si>
    <t>00350  Lóðarleiga</t>
  </si>
  <si>
    <t>02  FÉLAGSÞJÓNUSTA</t>
  </si>
  <si>
    <t>02010  Fjölskyldunefnd</t>
  </si>
  <si>
    <t>02020  Skrifstofa félagsþjónustu</t>
  </si>
  <si>
    <t>02110  Fjárhagsaðstoð</t>
  </si>
  <si>
    <t>02170  Móttaka flóttafólks</t>
  </si>
  <si>
    <t>02180  Sérstakur húsnæðisstuðningur</t>
  </si>
  <si>
    <t>02190  Önnur félagsleg aðstoð</t>
  </si>
  <si>
    <t>02340  Barnaverndarmál</t>
  </si>
  <si>
    <t>02410  Framlög til ellilífeyrisþega og  öryrkja</t>
  </si>
  <si>
    <t>02430  Hjúkrunarheimili</t>
  </si>
  <si>
    <t>02450  Þjónustumiðstöð aldraðra</t>
  </si>
  <si>
    <t>02480  Félagsstarf aldraðra</t>
  </si>
  <si>
    <t>02490  Afsláttur af fasteignagjöldum</t>
  </si>
  <si>
    <t>02500  Málefni fatlaðra - sameiginlegur kostnaður</t>
  </si>
  <si>
    <t>02564  Hulduhlíð búsetukjarni</t>
  </si>
  <si>
    <t>02565  Klapparhlíð búsetukjarni</t>
  </si>
  <si>
    <t>02566  Þverholt búsetukjarni</t>
  </si>
  <si>
    <t>02567  Heimili fyrir börn</t>
  </si>
  <si>
    <t>02569  Áfangaheimili fyrir geðfatlaða</t>
  </si>
  <si>
    <t>02570  Skammtímavistun fyrir fatlaða</t>
  </si>
  <si>
    <t>02580  Dagþjónusta fyrir fatlaða</t>
  </si>
  <si>
    <t>02590  Stuðningsfjölskyldur</t>
  </si>
  <si>
    <t>02810  Ýmsir styrkir - félagsmál</t>
  </si>
  <si>
    <t>03  HEILBRIGÐISMÁL</t>
  </si>
  <si>
    <t>04  FRÆÐSLUMÁL</t>
  </si>
  <si>
    <t>04010  Fræðslunefnd</t>
  </si>
  <si>
    <t>04020  Skrifstofa fræðslusviðs</t>
  </si>
  <si>
    <t>04101  Leikskólinn Hlaðhamrar</t>
  </si>
  <si>
    <t>04102  Leikskólinn Reykjakot</t>
  </si>
  <si>
    <t>04103  Leikskólinn Hlíð</t>
  </si>
  <si>
    <t>04104  Leikskólinn Hulduberg</t>
  </si>
  <si>
    <t>04105  Leikskólinn Leirvogstungu</t>
  </si>
  <si>
    <t>04180  Gæsluvöllurinn  Njarðarholti</t>
  </si>
  <si>
    <t>04190  Niðurgreidd leikskólagjöld</t>
  </si>
  <si>
    <t>04201  Varmárskóli</t>
  </si>
  <si>
    <t>04270  Nemendur í öðrum skólum</t>
  </si>
  <si>
    <t>04281  Frístundasel Varmárskóla</t>
  </si>
  <si>
    <t>04285  Frístundasel Lágafellsskóla</t>
  </si>
  <si>
    <t>04289  Frístund fatlaðra Lágafellsskóla</t>
  </si>
  <si>
    <t>04290  Flutningur nemenda</t>
  </si>
  <si>
    <t>04410  Borgarholtsskóli</t>
  </si>
  <si>
    <t>04420  Framhaldsskóli Mosfellsbæjar</t>
  </si>
  <si>
    <t>04501  Listaskóli Mosfellsbæjar</t>
  </si>
  <si>
    <t>04503  Skólahljómsveit</t>
  </si>
  <si>
    <t>05  MENNINGARMÁL</t>
  </si>
  <si>
    <t>05010  Menningar- og nýsköpunarnefnd</t>
  </si>
  <si>
    <t>05220  Bókasafn</t>
  </si>
  <si>
    <t>05310  Héraðskjalasafn</t>
  </si>
  <si>
    <t>05510  Lista og menningarsjóður</t>
  </si>
  <si>
    <t>05520  Listasalur</t>
  </si>
  <si>
    <t xml:space="preserve">05730  Jól, áramót, þrettándi </t>
  </si>
  <si>
    <t>05740  Í túninu heima</t>
  </si>
  <si>
    <t>05790  Ýmis hátíðahöld</t>
  </si>
  <si>
    <t>05880  Aðrir styrkir</t>
  </si>
  <si>
    <t>06  ÆSKULÝÐS- OG ÍÞRÓTTAMÁL</t>
  </si>
  <si>
    <t>06010  Íþrótta og tómstundanefnd</t>
  </si>
  <si>
    <t>06020  Skrifstofa frístundasviðs</t>
  </si>
  <si>
    <t>06240  Íþrótta- og tómstundskóli Mosfellsbæjar</t>
  </si>
  <si>
    <t>06260  Tjaldstæði</t>
  </si>
  <si>
    <t>06270  Vinnuskóli</t>
  </si>
  <si>
    <t>06310  Félagsmiðstöðin Bólið</t>
  </si>
  <si>
    <t>06510  Íþróttamiðstöðin að Varmá</t>
  </si>
  <si>
    <t>06580  Íþróttamiðstöðin Lágafell</t>
  </si>
  <si>
    <t>06590  Önnur íþróttaaðstaða</t>
  </si>
  <si>
    <t>06610  Íþróttavöllurinn Tungubökkum</t>
  </si>
  <si>
    <t>06620  Gervigrasvöllur Varmá</t>
  </si>
  <si>
    <t>06810  Ungmennafélagið Afturelding</t>
  </si>
  <si>
    <t>06820  Golfklúbbur Mosfellsbæjar</t>
  </si>
  <si>
    <t>06840  Skátafélagið Mosverjar</t>
  </si>
  <si>
    <t>06850  Skíðasvæði höfuðborgarsvæðisins</t>
  </si>
  <si>
    <t>06860  Hestamannafélagið Hörður</t>
  </si>
  <si>
    <t>06870  Björgunarsveitin Kyndill 06</t>
  </si>
  <si>
    <t>06890  Ýmsir styrkir - æskulýðs og íþr.mál</t>
  </si>
  <si>
    <t>07  BRUNAMÁL OG ALMANNAVARNIR</t>
  </si>
  <si>
    <t>07210  Slökkvilið Höfuðborgarsvæðisins</t>
  </si>
  <si>
    <t>08  HREINLÆTISMÁL</t>
  </si>
  <si>
    <t>08210  Sorphreinsun</t>
  </si>
  <si>
    <t>08230  Sorpeyðing</t>
  </si>
  <si>
    <t>08510  Meindýraeyðing</t>
  </si>
  <si>
    <t>08570  Dýraeftirlit</t>
  </si>
  <si>
    <t>09  SKIPULAGS- OG BYGGINGARMÁL</t>
  </si>
  <si>
    <t>09010  Skipulagsnefnd</t>
  </si>
  <si>
    <t>09020  Skrifstofa umhverfissviðs</t>
  </si>
  <si>
    <t>09110  Mæling, skráning, kortagerð</t>
  </si>
  <si>
    <t>09220  Aðalskipulag</t>
  </si>
  <si>
    <t>09230  Deiliskipulag</t>
  </si>
  <si>
    <t>09240  Svæðisskipulag</t>
  </si>
  <si>
    <t>09520  Byggingaeftirlit</t>
  </si>
  <si>
    <t>09710  Byggingarland</t>
  </si>
  <si>
    <t>10  UMFERÐAR- OG SAMGÖNGUMÁL</t>
  </si>
  <si>
    <t>10030  Viðhald gatnakerfis</t>
  </si>
  <si>
    <t>10210  Leiga gatnakerfis</t>
  </si>
  <si>
    <t>10310  Götulýsing</t>
  </si>
  <si>
    <t>10410  Gerð, viðhald og rekstur reiðvega</t>
  </si>
  <si>
    <t>10510  Gangbrautir og umferðamerkingar</t>
  </si>
  <si>
    <t>10610  Snjómokstur og hálkueyðing</t>
  </si>
  <si>
    <t>10710  Framlög til Strætó bs</t>
  </si>
  <si>
    <t>10720  Biðskýli</t>
  </si>
  <si>
    <t>11  ALMENNINGSGARÐAR OG ÚTIVIST</t>
  </si>
  <si>
    <t>11010  Umhverfisnefnd</t>
  </si>
  <si>
    <t>11310  Garðyrkjudeild</t>
  </si>
  <si>
    <t>11410  Opin svæði</t>
  </si>
  <si>
    <t>11430  Leikvellir</t>
  </si>
  <si>
    <t>11610  Jólaskreytingar</t>
  </si>
  <si>
    <t>13  ATVINNUMÁL</t>
  </si>
  <si>
    <t>13210  Landbúnaður</t>
  </si>
  <si>
    <t>21  SAMEIGNINLEGUR KOSTNAÐUR</t>
  </si>
  <si>
    <t>21010  Bæjarstjórn</t>
  </si>
  <si>
    <t>21030  Bæjarráð</t>
  </si>
  <si>
    <t>21040  Lýðræðis- og mannréttindanefnd</t>
  </si>
  <si>
    <t>21070  Endurskoðun</t>
  </si>
  <si>
    <t>21410  Skrifstofa bæjarfélagsins</t>
  </si>
  <si>
    <t>21420  Fjármáladeild</t>
  </si>
  <si>
    <t>21430  Mannauðsdeild</t>
  </si>
  <si>
    <t>21450  Upplýsingatækni</t>
  </si>
  <si>
    <t>21630  Hækkun lífeyrisskuldbindingar</t>
  </si>
  <si>
    <t>21640  Áfallið orlof</t>
  </si>
  <si>
    <t>21710  Vinarbæjartengsl</t>
  </si>
  <si>
    <t>28  FJÁRMUNATEKJUR, FJÁRMAGNSGJÖLD</t>
  </si>
  <si>
    <t>28010  Vaxta- og verðbótatekjur af veltufjármunum</t>
  </si>
  <si>
    <t>28020  Tekjur af eignahlutum</t>
  </si>
  <si>
    <t>28110  Vaxta og verðbótagjöld</t>
  </si>
  <si>
    <t>31  EIGNASJÓÐUR REKSTUR</t>
  </si>
  <si>
    <t>31090  Gatnakerfi</t>
  </si>
  <si>
    <t>31100  Skrifstofa eignasjóðs</t>
  </si>
  <si>
    <t>31105  Leikskólinn Hlaðhamrar - fasteign</t>
  </si>
  <si>
    <t>31110  Leikskólinn Reykjakot - fasteign</t>
  </si>
  <si>
    <t>31115  Leikskólinn Hlíð - fasteign</t>
  </si>
  <si>
    <t>31120  Leikskólinn Hulduberg - fasteign</t>
  </si>
  <si>
    <t>31125  Leirvogstunguskóli - fasteign</t>
  </si>
  <si>
    <t>31130  Leikvöllurinn Njarðaholti - fasteign</t>
  </si>
  <si>
    <t>31205  Varmárskóli - fasteign</t>
  </si>
  <si>
    <t>31210  Lágafellsskóli - fasteign</t>
  </si>
  <si>
    <t>31215  Krikaskóli - fasteign</t>
  </si>
  <si>
    <t>31220  Höfðaberg - fasteign</t>
  </si>
  <si>
    <t>31230  Brúarland</t>
  </si>
  <si>
    <t>31235  Helgafellsskóli - fasteign</t>
  </si>
  <si>
    <t>31440  Borgarholtsskóli - afskriftir</t>
  </si>
  <si>
    <t>31445  Framhaldsskóli Mosfellsbæjar - afskriftir</t>
  </si>
  <si>
    <t>31510  Ból við Varmárskóla</t>
  </si>
  <si>
    <t>31515  Þjónustustöð - fasteign</t>
  </si>
  <si>
    <t>31520  Tjaldsvæðið við Varmá</t>
  </si>
  <si>
    <t>31525  Ævintýragarður</t>
  </si>
  <si>
    <t>31530  Kjarni - fasteign</t>
  </si>
  <si>
    <t>31535  Læknisbústaður</t>
  </si>
  <si>
    <t>31540  Hlégarður</t>
  </si>
  <si>
    <t>31545  Innréttingar í Hlaðhömrum</t>
  </si>
  <si>
    <t>31550  Skátafélagið Mosverjar</t>
  </si>
  <si>
    <t>31605  Íþróttamiðstöðin að Varmá - fasteign</t>
  </si>
  <si>
    <t>31610  Gervigrasvellir</t>
  </si>
  <si>
    <t>31615  Tungubakkar - fasteign</t>
  </si>
  <si>
    <t>31620  Íþróttamiðstöðin Lágafelli - fasteign</t>
  </si>
  <si>
    <t>31630  Stikaðar gönguleiðir</t>
  </si>
  <si>
    <t>31635  Bláfjöll skiðaaðstaða</t>
  </si>
  <si>
    <t>31805  Leiga: Listaskóli</t>
  </si>
  <si>
    <t>31810  Leiga: Bókasafn og Héraðsskjalasafn</t>
  </si>
  <si>
    <t>31815  Leiga: 2. hæð í Kjarna</t>
  </si>
  <si>
    <t>31970  Fjármagnsliðir</t>
  </si>
  <si>
    <t>33  ÞJÓNUSTUSTÖÐ  REKSTUR</t>
  </si>
  <si>
    <t>33210  Þjónustustöð</t>
  </si>
  <si>
    <t>33310  Vélar</t>
  </si>
  <si>
    <t>33510  Bifreiðar þjónustustöðvar</t>
  </si>
  <si>
    <t>43  VATNSVEITA MOSFELLSBÆJAR</t>
  </si>
  <si>
    <t>43010  Tekjur vatnsveitu</t>
  </si>
  <si>
    <t>43210  Almennur rekstur vatnsveitu</t>
  </si>
  <si>
    <t>43220  Keypt kalt vatn</t>
  </si>
  <si>
    <t>43230  Viðhald veitukerfis</t>
  </si>
  <si>
    <t>43890  Afskriftir vatnsveitu</t>
  </si>
  <si>
    <t>47  HITAVEITA MOSFELLSBÆJAR</t>
  </si>
  <si>
    <t>47010  Tekjur hitaveitu</t>
  </si>
  <si>
    <t>47210  Almennur rekstur hitaveitu</t>
  </si>
  <si>
    <t>47220  Keypt heitt vatn</t>
  </si>
  <si>
    <t>47230  Viðhald hitaveitukerfis</t>
  </si>
  <si>
    <t>47250  Bifreiðar hitaveitu</t>
  </si>
  <si>
    <t>47810  Fjármunatekjur</t>
  </si>
  <si>
    <t>47840  Fjármagnsgjöld hitaveitu</t>
  </si>
  <si>
    <t>47890  Afskriftir hitaveitu</t>
  </si>
  <si>
    <t>61  FÉLAGSLEGAR ÍBÚÐIR</t>
  </si>
  <si>
    <t>63  HJÚKRUNARHEIMILIÐ HAMRAR</t>
  </si>
  <si>
    <t>63089  Afskriftir Hamra</t>
  </si>
  <si>
    <t>63210  Hjúkrunarheimilið Hamrar - fasteign</t>
  </si>
  <si>
    <t>63840  Fjármagnsgjöld Hamra</t>
  </si>
  <si>
    <t>65  FRÁVEITA REKSTUR</t>
  </si>
  <si>
    <t>65040  Fráveitu- og rotþróargjald</t>
  </si>
  <si>
    <t>65120  Holræsi og niðurföll</t>
  </si>
  <si>
    <t>65410  Hreinsun holræsa</t>
  </si>
  <si>
    <t>65420  Hreinsun rotþróa</t>
  </si>
  <si>
    <t>65840  Fjármagnsgjöld fráveitu</t>
  </si>
  <si>
    <t>65890  Afskriftir fráveitu</t>
  </si>
  <si>
    <t>Millifærslur</t>
  </si>
  <si>
    <t>Rekstrarniðurstaða A og B-hluta</t>
  </si>
  <si>
    <t>21750  Samstarf sveitafélaga</t>
  </si>
  <si>
    <t>00010  Útsvar</t>
  </si>
  <si>
    <t>00060  Fasteignaskattur</t>
  </si>
  <si>
    <t>11020  Umhverfisdeild</t>
  </si>
  <si>
    <t>02520  NPA þjónusta</t>
  </si>
  <si>
    <t>02172  Erlendir ríkisborgarar</t>
  </si>
  <si>
    <t>28030  Vaxta og verðbótatekjur innri lána</t>
  </si>
  <si>
    <t>35  FASTEIGNAFÉLAGIÐ LÆKJARHLÍÐ</t>
  </si>
  <si>
    <t>Rekstrarniðurstaða A- hluta</t>
  </si>
  <si>
    <t>03220  Heilbrigðiseftirlit</t>
  </si>
  <si>
    <t>31625  Íþróttamiðstöðin Klettur - Golfvöllur</t>
  </si>
  <si>
    <t>31700  Ýmsar fasteignir, lóðir og lendur</t>
  </si>
  <si>
    <t>Fjármagns-liðir o.fl.</t>
  </si>
  <si>
    <t>A hluti</t>
  </si>
  <si>
    <t>Áætlun ársins með viðaukum</t>
  </si>
  <si>
    <t>Ónotað af áætlun ársins</t>
  </si>
  <si>
    <t>Nýting</t>
  </si>
  <si>
    <t>Fasteignir og önnur mannvirki</t>
  </si>
  <si>
    <t>Helgafellsskóli, nýbygging</t>
  </si>
  <si>
    <t>Varmárskóli, endurbætur</t>
  </si>
  <si>
    <t>Skíðasvæði</t>
  </si>
  <si>
    <t>Lágafellsskóli, endurbætur</t>
  </si>
  <si>
    <t>Íþróttamiðstöðin Lágafell</t>
  </si>
  <si>
    <t>Krikaskóli, endurbætur</t>
  </si>
  <si>
    <t>Ævintýragarður</t>
  </si>
  <si>
    <t>Stikaðar gönguleiðir</t>
  </si>
  <si>
    <t>Þjónustustöð</t>
  </si>
  <si>
    <t>Fasteignir og önnur mannvirki samtals</t>
  </si>
  <si>
    <t>Gatnamannvirki:</t>
  </si>
  <si>
    <t>Gatnaframkvæmdir</t>
  </si>
  <si>
    <t>Tekjur af gatnagerðargjöldum</t>
  </si>
  <si>
    <t>Gatnamannvirki samtals</t>
  </si>
  <si>
    <t>Áhöld og tæki:</t>
  </si>
  <si>
    <t>Bifreið</t>
  </si>
  <si>
    <t>Fjárfestingar A hluta samtals</t>
  </si>
  <si>
    <t>B hluti</t>
  </si>
  <si>
    <t>Hitaveita</t>
  </si>
  <si>
    <t>Vatnsveita</t>
  </si>
  <si>
    <t>Fráveita</t>
  </si>
  <si>
    <t>Félagslegar íbúðir (nettó)</t>
  </si>
  <si>
    <t>Hjúkrunarheimili</t>
  </si>
  <si>
    <t>Fjárfestingar B hluta samtals</t>
  </si>
  <si>
    <t>Fjárfestingar A og B hluta samtals</t>
  </si>
  <si>
    <t>Mosfellsbær  -  rekstur janúar til mars 2022</t>
  </si>
  <si>
    <t>02510  Akstursþjónusta</t>
  </si>
  <si>
    <t xml:space="preserve">04203  Krikaskóli </t>
  </si>
  <si>
    <t xml:space="preserve">04205  Lágafellsskóli </t>
  </si>
  <si>
    <t xml:space="preserve">04206  Helgafellsskóli </t>
  </si>
  <si>
    <t xml:space="preserve">04208  Höfðaberg </t>
  </si>
  <si>
    <t>Framkvæmdir janúar til mars 2022</t>
  </si>
  <si>
    <t>Kvíslarskóli, endurbætur</t>
  </si>
  <si>
    <t>Brúarland</t>
  </si>
  <si>
    <t>Helgafellsskóli, íþróttahús</t>
  </si>
  <si>
    <t>Bætt endhúsaðstaða - Reykjakot og Leirvogstunga</t>
  </si>
  <si>
    <t>Nýr leikskóli Helgafellslandi</t>
  </si>
  <si>
    <t>Endurnýjun skólalóða</t>
  </si>
  <si>
    <t>Íþróttamiðstöðin Varmá</t>
  </si>
  <si>
    <t>Íþróttamiðstöðin að Varmá - Þjónustubygging</t>
  </si>
  <si>
    <t>Bólið</t>
  </si>
  <si>
    <t>Aðstaða skógræktar</t>
  </si>
  <si>
    <t>Hlégarður</t>
  </si>
  <si>
    <t>Helgafellsskóli endurgr. VSK frá fyrri árum</t>
  </si>
  <si>
    <t>Hulduberg - endurgr. VSK frá fyrri árum</t>
  </si>
  <si>
    <t>Fjárfestingar Mosfellsbæjar í samanburði við áætlun ársins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</si>
</sst>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\ _);\(* #,##0\ \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rgb="FF00338D"/>
      <name val="Arial"/>
      <family val="2"/>
    </font>
    <font>
      <sz val="8"/>
      <color rgb="FF00338D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</font>
    <font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rgb="FF003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 style="thin">
        <color rgb="FF00338D"/>
      </bottom>
      <diagonal/>
    </border>
    <border>
      <left/>
      <right/>
      <top style="thin">
        <color rgb="FF00338D"/>
      </top>
      <bottom style="thin">
        <color rgb="FF00338D"/>
      </bottom>
      <diagonal/>
    </border>
    <border>
      <left style="thin">
        <color rgb="FF00338D"/>
      </left>
      <right/>
      <top/>
      <bottom/>
      <diagonal/>
    </border>
    <border>
      <left/>
      <right/>
      <top style="thin">
        <color rgb="FF00338D"/>
      </top>
      <bottom/>
      <diagonal/>
    </border>
    <border>
      <left style="thin">
        <color rgb="FF00338D"/>
      </left>
      <right style="thin">
        <color rgb="FF00338D"/>
      </right>
      <top style="thin">
        <color rgb="FF00338D"/>
      </top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 style="thin">
        <color rgb="FF00338D"/>
      </bottom>
      <diagonal/>
    </border>
    <border>
      <left style="thin">
        <color rgb="FF00338D"/>
      </left>
      <right/>
      <top style="thin">
        <color rgb="FF00338D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338D"/>
      </right>
      <top/>
      <bottom/>
      <diagonal/>
    </border>
    <border>
      <left/>
      <right style="thin">
        <color rgb="FF00338D"/>
      </right>
      <top/>
      <bottom style="thin">
        <color rgb="FF00338D"/>
      </bottom>
      <diagonal/>
    </border>
    <border>
      <left/>
      <right style="thin">
        <color rgb="FF00338D"/>
      </right>
      <top style="thin">
        <color rgb="FF00338D"/>
      </top>
      <bottom/>
      <diagonal/>
    </border>
  </borders>
  <cellStyleXfs count="46">
    <xf numFmtId="0" fontId="0" fillId="0" borderId="0"/>
    <xf numFmtId="0" fontId="2" fillId="0" borderId="0"/>
    <xf numFmtId="0" fontId="5" fillId="3" borderId="0" applyNumberFormat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14" applyNumberFormat="0" applyAlignment="0" applyProtection="0"/>
    <xf numFmtId="0" fontId="23" fillId="11" borderId="15" applyNumberFormat="0" applyAlignment="0" applyProtection="0"/>
    <xf numFmtId="0" fontId="24" fillId="11" borderId="14" applyNumberFormat="0" applyAlignment="0" applyProtection="0"/>
    <xf numFmtId="0" fontId="25" fillId="0" borderId="16" applyNumberFormat="0" applyFill="0" applyAlignment="0" applyProtection="0"/>
    <xf numFmtId="0" fontId="9" fillId="12" borderId="17" applyNumberFormat="0" applyAlignment="0" applyProtection="0"/>
    <xf numFmtId="0" fontId="26" fillId="0" borderId="0" applyNumberFormat="0" applyFill="0" applyBorder="0" applyAlignment="0" applyProtection="0"/>
    <xf numFmtId="0" fontId="10" fillId="13" borderId="18" applyNumberFormat="0" applyFont="0" applyAlignment="0" applyProtection="0"/>
    <xf numFmtId="0" fontId="27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5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5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8" fillId="0" borderId="0"/>
  </cellStyleXfs>
  <cellXfs count="50">
    <xf numFmtId="0" fontId="0" fillId="0" borderId="0" xfId="0"/>
    <xf numFmtId="3" fontId="3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1" fillId="0" borderId="2" xfId="0" applyNumberFormat="1" applyFont="1" applyBorder="1"/>
    <xf numFmtId="0" fontId="6" fillId="3" borderId="0" xfId="2" applyFont="1"/>
    <xf numFmtId="0" fontId="7" fillId="3" borderId="1" xfId="2" applyFont="1" applyBorder="1" applyAlignment="1">
      <alignment horizontal="center" wrapText="1"/>
    </xf>
    <xf numFmtId="0" fontId="7" fillId="3" borderId="1" xfId="2" applyFont="1" applyBorder="1" applyAlignment="1">
      <alignment horizontal="left" wrapText="1"/>
    </xf>
    <xf numFmtId="0" fontId="8" fillId="0" borderId="0" xfId="0" applyFont="1" applyFill="1" applyBorder="1"/>
    <xf numFmtId="3" fontId="0" fillId="0" borderId="0" xfId="0" applyNumberFormat="1" applyFont="1"/>
    <xf numFmtId="3" fontId="9" fillId="3" borderId="0" xfId="2" applyNumberFormat="1" applyFont="1"/>
    <xf numFmtId="0" fontId="9" fillId="3" borderId="0" xfId="2" applyFont="1"/>
    <xf numFmtId="0" fontId="11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right" vertical="center"/>
    </xf>
    <xf numFmtId="164" fontId="14" fillId="5" borderId="5" xfId="3" applyNumberFormat="1" applyFont="1" applyFill="1" applyBorder="1" applyAlignment="1">
      <alignment horizontal="right" vertical="center"/>
    </xf>
    <xf numFmtId="164" fontId="14" fillId="5" borderId="3" xfId="3" applyNumberFormat="1" applyFont="1" applyFill="1" applyBorder="1" applyAlignment="1">
      <alignment horizontal="right" vertical="center"/>
    </xf>
    <xf numFmtId="0" fontId="13" fillId="5" borderId="4" xfId="0" applyFont="1" applyFill="1" applyBorder="1" applyAlignment="1">
      <alignment horizontal="right" vertical="center"/>
    </xf>
    <xf numFmtId="164" fontId="13" fillId="5" borderId="5" xfId="3" applyNumberFormat="1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right"/>
    </xf>
    <xf numFmtId="164" fontId="14" fillId="5" borderId="7" xfId="3" applyNumberFormat="1" applyFont="1" applyFill="1" applyBorder="1" applyAlignment="1">
      <alignment horizontal="right" vertical="center"/>
    </xf>
    <xf numFmtId="0" fontId="0" fillId="6" borderId="4" xfId="0" applyFill="1" applyBorder="1"/>
    <xf numFmtId="0" fontId="0" fillId="6" borderId="5" xfId="0" applyFill="1" applyBorder="1"/>
    <xf numFmtId="0" fontId="0" fillId="0" borderId="6" xfId="0" applyBorder="1"/>
    <xf numFmtId="0" fontId="29" fillId="0" borderId="0" xfId="45" applyFont="1" applyAlignment="1">
      <alignment horizontal="left"/>
    </xf>
    <xf numFmtId="164" fontId="14" fillId="5" borderId="0" xfId="3" applyNumberFormat="1" applyFont="1" applyFill="1" applyBorder="1" applyAlignment="1">
      <alignment horizontal="right" vertical="center"/>
    </xf>
    <xf numFmtId="164" fontId="14" fillId="5" borderId="20" xfId="3" applyNumberFormat="1" applyFont="1" applyFill="1" applyBorder="1" applyAlignment="1">
      <alignment horizontal="right" vertical="center"/>
    </xf>
    <xf numFmtId="9" fontId="14" fillId="5" borderId="20" xfId="4" applyFont="1" applyFill="1" applyBorder="1" applyAlignment="1">
      <alignment horizontal="right" vertical="center"/>
    </xf>
    <xf numFmtId="9" fontId="14" fillId="5" borderId="9" xfId="4" applyFont="1" applyFill="1" applyBorder="1" applyAlignment="1">
      <alignment horizontal="right" vertical="center"/>
    </xf>
    <xf numFmtId="9" fontId="14" fillId="5" borderId="21" xfId="4" applyFont="1" applyFill="1" applyBorder="1" applyAlignment="1">
      <alignment horizontal="right" vertical="center"/>
    </xf>
    <xf numFmtId="0" fontId="0" fillId="0" borderId="0" xfId="0" applyBorder="1"/>
    <xf numFmtId="164" fontId="0" fillId="0" borderId="0" xfId="0" applyNumberFormat="1" applyBorder="1"/>
    <xf numFmtId="0" fontId="0" fillId="0" borderId="20" xfId="0" applyBorder="1"/>
    <xf numFmtId="0" fontId="13" fillId="5" borderId="21" xfId="0" applyFont="1" applyFill="1" applyBorder="1" applyAlignment="1">
      <alignment horizontal="right"/>
    </xf>
    <xf numFmtId="164" fontId="14" fillId="5" borderId="22" xfId="3" applyNumberFormat="1" applyFont="1" applyFill="1" applyBorder="1" applyAlignment="1">
      <alignment horizontal="right" vertical="center"/>
    </xf>
    <xf numFmtId="164" fontId="14" fillId="0" borderId="0" xfId="3" applyNumberFormat="1" applyFont="1" applyFill="1" applyBorder="1" applyAlignment="1">
      <alignment horizontal="right" vertical="center"/>
    </xf>
    <xf numFmtId="9" fontId="14" fillId="0" borderId="20" xfId="4" applyFont="1" applyFill="1" applyBorder="1" applyAlignment="1">
      <alignment horizontal="right" vertical="center"/>
    </xf>
    <xf numFmtId="0" fontId="0" fillId="6" borderId="9" xfId="0" applyFill="1" applyBorder="1"/>
    <xf numFmtId="0" fontId="12" fillId="5" borderId="5" xfId="0" applyFont="1" applyFill="1" applyBorder="1" applyAlignment="1">
      <alignment horizontal="left" vertical="center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[0]" xfId="3" builtinId="6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 xr:uid="{00000000-0005-0000-0000-000003000000}"/>
    <cellStyle name="Normal 3" xfId="45" xr:uid="{6721155B-CAF2-43EF-A352-112F543D47B0}"/>
    <cellStyle name="Note" xfId="19" builtinId="10" customBuiltin="1"/>
    <cellStyle name="Output" xfId="14" builtinId="21" customBuiltin="1"/>
    <cellStyle name="Percent" xfId="4" builtinId="5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84668</xdr:colOff>
      <xdr:row>0</xdr:row>
      <xdr:rowOff>105834</xdr:rowOff>
    </xdr:from>
    <xdr:to>
      <xdr:col>15</xdr:col>
      <xdr:colOff>430998</xdr:colOff>
      <xdr:row>43</xdr:row>
      <xdr:rowOff>107156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FF9A5E-F8C0-F263-5B87-086D66D20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8" y="105834"/>
          <a:ext cx="9276018" cy="8192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0"/>
  <sheetViews>
    <sheetView tabSelected="1" zoomScaleNormal="100" workbookViewId="0">
      <pane ySplit="3" topLeftCell="A4" activePane="bottomLeft" state="frozen"/>
      <selection activeCell="A5" sqref="A5"/>
      <selection pane="bottomLeft" activeCell="I188" sqref="I188"/>
    </sheetView>
  </sheetViews>
  <sheetFormatPr defaultRowHeight="15" outlineLevelRow="1" x14ac:dyDescent="0.25"/>
  <cols>
    <col min="1" max="1" width="41.140625" customWidth="1"/>
    <col min="2" max="8" width="14.42578125" style="3" customWidth="1"/>
    <col min="9" max="11" width="14.85546875" style="3" bestFit="1" customWidth="1"/>
    <col min="13" max="13" width="11.85546875" bestFit="1" customWidth="1"/>
    <col min="14" max="14" width="9.85546875" bestFit="1" customWidth="1"/>
    <col min="15" max="15" width="11.140625" bestFit="1" customWidth="1"/>
  </cols>
  <sheetData>
    <row r="1" spans="1:15" s="3" customFormat="1" ht="23.25" x14ac:dyDescent="0.35">
      <c r="A1" s="8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5" s="3" customFormat="1" ht="7.5" customHeight="1" x14ac:dyDescent="0.25"/>
    <row r="3" spans="1:15" s="2" customFormat="1" ht="55.9" customHeight="1" x14ac:dyDescent="0.3">
      <c r="A3" s="10" t="s">
        <v>1</v>
      </c>
      <c r="B3" s="9" t="s">
        <v>2</v>
      </c>
      <c r="C3" s="9" t="s">
        <v>8</v>
      </c>
      <c r="D3" s="9" t="s">
        <v>9</v>
      </c>
      <c r="E3" s="9" t="s">
        <v>10</v>
      </c>
      <c r="F3" s="9" t="s">
        <v>3</v>
      </c>
      <c r="G3" s="9" t="s">
        <v>4</v>
      </c>
      <c r="H3" s="9" t="s">
        <v>217</v>
      </c>
      <c r="I3" s="1" t="s">
        <v>5</v>
      </c>
      <c r="J3" s="1" t="s">
        <v>6</v>
      </c>
      <c r="K3" s="1" t="s">
        <v>0</v>
      </c>
    </row>
    <row r="4" spans="1:15" s="4" customFormat="1" x14ac:dyDescent="0.25">
      <c r="A4" s="4" t="s">
        <v>7</v>
      </c>
      <c r="B4" s="5">
        <f t="shared" ref="B4:K4" si="0">B6+B11+B37+B39+B63+B73+B92+B94+B99+B108+B117+B124+B126+B139+B144+B182+B190+B196+B205+B206+B210+B217</f>
        <v>-4371272298</v>
      </c>
      <c r="C4" s="5">
        <f t="shared" si="0"/>
        <v>1797709449</v>
      </c>
      <c r="D4" s="5">
        <f t="shared" si="0"/>
        <v>45000000</v>
      </c>
      <c r="E4" s="5">
        <f t="shared" si="0"/>
        <v>2326318424</v>
      </c>
      <c r="F4" s="5">
        <f t="shared" si="0"/>
        <v>136252386</v>
      </c>
      <c r="G4" s="5">
        <f t="shared" si="0"/>
        <v>4314530262</v>
      </c>
      <c r="H4" s="5">
        <f t="shared" si="0"/>
        <v>353452463</v>
      </c>
      <c r="I4" s="5">
        <f t="shared" si="0"/>
        <v>296710427</v>
      </c>
      <c r="J4" s="5">
        <f t="shared" si="0"/>
        <v>156343096</v>
      </c>
      <c r="K4" s="5">
        <f t="shared" si="0"/>
        <v>140367331</v>
      </c>
      <c r="M4" s="5"/>
      <c r="N4" s="5"/>
      <c r="O4" s="5"/>
    </row>
    <row r="5" spans="1:15" x14ac:dyDescent="0.25">
      <c r="B5" s="6"/>
      <c r="C5" s="6"/>
      <c r="D5" s="6"/>
      <c r="E5" s="6"/>
      <c r="F5" s="6"/>
      <c r="G5" s="6"/>
      <c r="H5" s="6"/>
      <c r="I5" s="6"/>
      <c r="J5" s="6"/>
      <c r="K5" s="6"/>
    </row>
    <row r="6" spans="1:15" x14ac:dyDescent="0.25">
      <c r="A6" s="14" t="s">
        <v>11</v>
      </c>
      <c r="B6" s="13">
        <f>+SUM(B7:B10)</f>
        <v>-2953589804</v>
      </c>
      <c r="C6" s="13">
        <v>0</v>
      </c>
      <c r="D6" s="13">
        <v>0</v>
      </c>
      <c r="E6" s="13">
        <v>0</v>
      </c>
      <c r="F6" s="13">
        <v>0</v>
      </c>
      <c r="G6" s="13">
        <f t="shared" ref="G6:G62" si="1">SUM(C6:F6)</f>
        <v>0</v>
      </c>
      <c r="H6" s="13">
        <v>0</v>
      </c>
      <c r="I6" s="13">
        <v>-2953589804</v>
      </c>
      <c r="J6" s="13">
        <v>-2913079865</v>
      </c>
      <c r="K6" s="13">
        <v>-40509939</v>
      </c>
      <c r="M6" s="6"/>
    </row>
    <row r="7" spans="1:15" hidden="1" outlineLevel="1" x14ac:dyDescent="0.25">
      <c r="A7" s="3" t="s">
        <v>206</v>
      </c>
      <c r="B7" s="12">
        <v>-2046063549</v>
      </c>
      <c r="C7" s="6">
        <v>0</v>
      </c>
      <c r="D7" s="6">
        <v>0</v>
      </c>
      <c r="E7" s="6">
        <v>0</v>
      </c>
      <c r="F7" s="6">
        <v>0</v>
      </c>
      <c r="G7" s="6">
        <f t="shared" si="1"/>
        <v>0</v>
      </c>
      <c r="H7" s="6">
        <v>0</v>
      </c>
      <c r="I7" s="6">
        <v>-2046063549</v>
      </c>
      <c r="J7" s="6">
        <v>-2003760435</v>
      </c>
      <c r="K7" s="6">
        <v>-42303114</v>
      </c>
      <c r="M7" s="6"/>
    </row>
    <row r="8" spans="1:15" hidden="1" outlineLevel="1" x14ac:dyDescent="0.25">
      <c r="A8" s="3" t="s">
        <v>207</v>
      </c>
      <c r="B8" s="12">
        <v>-332922164</v>
      </c>
      <c r="C8" s="6">
        <v>0</v>
      </c>
      <c r="D8" s="6">
        <v>0</v>
      </c>
      <c r="E8" s="6">
        <v>0</v>
      </c>
      <c r="F8" s="6">
        <v>0</v>
      </c>
      <c r="G8" s="6">
        <f t="shared" si="1"/>
        <v>0</v>
      </c>
      <c r="H8" s="6">
        <v>0</v>
      </c>
      <c r="I8" s="6">
        <v>-332922164</v>
      </c>
      <c r="J8" s="6">
        <v>-336750000</v>
      </c>
      <c r="K8" s="6">
        <v>3827836</v>
      </c>
      <c r="M8" s="6"/>
    </row>
    <row r="9" spans="1:15" hidden="1" outlineLevel="1" x14ac:dyDescent="0.25">
      <c r="A9" s="3" t="s">
        <v>12</v>
      </c>
      <c r="B9" s="12">
        <v>-531631870</v>
      </c>
      <c r="C9" s="6">
        <v>0</v>
      </c>
      <c r="D9" s="6">
        <v>0</v>
      </c>
      <c r="E9" s="6">
        <v>0</v>
      </c>
      <c r="F9" s="6">
        <v>0</v>
      </c>
      <c r="G9" s="6">
        <f t="shared" si="1"/>
        <v>0</v>
      </c>
      <c r="H9" s="6">
        <v>0</v>
      </c>
      <c r="I9" s="6">
        <v>-531631870</v>
      </c>
      <c r="J9" s="6">
        <v>-529569431</v>
      </c>
      <c r="K9" s="6">
        <v>-2062439</v>
      </c>
      <c r="M9" s="6"/>
    </row>
    <row r="10" spans="1:15" hidden="1" outlineLevel="1" x14ac:dyDescent="0.25">
      <c r="A10" s="3" t="s">
        <v>13</v>
      </c>
      <c r="B10" s="12">
        <v>-42972221</v>
      </c>
      <c r="C10" s="6">
        <v>0</v>
      </c>
      <c r="D10" s="6">
        <v>0</v>
      </c>
      <c r="E10" s="6">
        <v>0</v>
      </c>
      <c r="F10" s="6">
        <v>0</v>
      </c>
      <c r="G10" s="6">
        <f t="shared" si="1"/>
        <v>0</v>
      </c>
      <c r="H10" s="6">
        <v>0</v>
      </c>
      <c r="I10" s="6">
        <v>-42972221</v>
      </c>
      <c r="J10" s="6">
        <v>-42999999</v>
      </c>
      <c r="K10" s="6">
        <v>27778</v>
      </c>
      <c r="M10" s="6"/>
    </row>
    <row r="11" spans="1:15" collapsed="1" x14ac:dyDescent="0.25">
      <c r="A11" s="14" t="s">
        <v>14</v>
      </c>
      <c r="B11" s="13">
        <v>-136623137</v>
      </c>
      <c r="C11" s="13">
        <v>202328107</v>
      </c>
      <c r="D11" s="13">
        <v>0</v>
      </c>
      <c r="E11" s="13">
        <v>583752115</v>
      </c>
      <c r="F11" s="13">
        <v>0</v>
      </c>
      <c r="G11" s="13">
        <f t="shared" si="1"/>
        <v>786080222</v>
      </c>
      <c r="H11" s="13">
        <v>0</v>
      </c>
      <c r="I11" s="13">
        <v>649457085</v>
      </c>
      <c r="J11" s="13">
        <v>613248836</v>
      </c>
      <c r="K11" s="13">
        <v>36208249</v>
      </c>
      <c r="M11" s="6"/>
    </row>
    <row r="12" spans="1:15" hidden="1" outlineLevel="1" x14ac:dyDescent="0.25">
      <c r="A12" s="3" t="s">
        <v>15</v>
      </c>
      <c r="B12" s="12">
        <v>0</v>
      </c>
      <c r="C12" s="6">
        <v>1452753</v>
      </c>
      <c r="D12" s="6">
        <v>0</v>
      </c>
      <c r="E12" s="6">
        <v>0</v>
      </c>
      <c r="F12" s="6">
        <v>0</v>
      </c>
      <c r="G12" s="6">
        <f t="shared" si="1"/>
        <v>1452753</v>
      </c>
      <c r="H12" s="6">
        <v>0</v>
      </c>
      <c r="I12" s="6">
        <v>1452753</v>
      </c>
      <c r="J12" s="6">
        <v>1654957</v>
      </c>
      <c r="K12" s="6">
        <v>-202204</v>
      </c>
      <c r="M12" s="6"/>
    </row>
    <row r="13" spans="1:15" hidden="1" outlineLevel="1" x14ac:dyDescent="0.25">
      <c r="A13" s="3" t="s">
        <v>16</v>
      </c>
      <c r="B13" s="12">
        <v>-1326567</v>
      </c>
      <c r="C13" s="6">
        <v>28692736</v>
      </c>
      <c r="D13" s="6">
        <v>0</v>
      </c>
      <c r="E13" s="6">
        <v>5562802</v>
      </c>
      <c r="F13" s="6">
        <v>0</v>
      </c>
      <c r="G13" s="6">
        <f t="shared" si="1"/>
        <v>34255538</v>
      </c>
      <c r="H13" s="6">
        <v>0</v>
      </c>
      <c r="I13" s="6">
        <v>32928971</v>
      </c>
      <c r="J13" s="6">
        <v>31304116</v>
      </c>
      <c r="K13" s="6">
        <v>1624855</v>
      </c>
      <c r="M13" s="6"/>
    </row>
    <row r="14" spans="1:15" hidden="1" outlineLevel="1" x14ac:dyDescent="0.25">
      <c r="A14" s="3" t="s">
        <v>17</v>
      </c>
      <c r="B14" s="12">
        <v>0</v>
      </c>
      <c r="C14" s="6">
        <v>0</v>
      </c>
      <c r="D14" s="6">
        <v>0</v>
      </c>
      <c r="E14" s="6">
        <v>14617413</v>
      </c>
      <c r="F14" s="6">
        <v>0</v>
      </c>
      <c r="G14" s="6">
        <f t="shared" si="1"/>
        <v>14617413</v>
      </c>
      <c r="H14" s="6">
        <v>0</v>
      </c>
      <c r="I14" s="6">
        <v>14617413</v>
      </c>
      <c r="J14" s="6">
        <v>12700000</v>
      </c>
      <c r="K14" s="6">
        <v>1917413</v>
      </c>
      <c r="M14" s="6"/>
    </row>
    <row r="15" spans="1:15" hidden="1" outlineLevel="1" x14ac:dyDescent="0.25">
      <c r="A15" s="3" t="s">
        <v>18</v>
      </c>
      <c r="B15" s="12">
        <v>0</v>
      </c>
      <c r="C15" s="6">
        <v>0</v>
      </c>
      <c r="D15" s="6">
        <v>0</v>
      </c>
      <c r="E15" s="6">
        <v>0</v>
      </c>
      <c r="F15" s="6">
        <v>0</v>
      </c>
      <c r="G15" s="6">
        <f t="shared" si="1"/>
        <v>0</v>
      </c>
      <c r="H15" s="6">
        <v>0</v>
      </c>
      <c r="I15" s="6">
        <v>0</v>
      </c>
      <c r="J15" s="6">
        <v>0</v>
      </c>
      <c r="K15" s="6">
        <v>0</v>
      </c>
      <c r="M15" s="6"/>
    </row>
    <row r="16" spans="1:15" hidden="1" outlineLevel="1" x14ac:dyDescent="0.25">
      <c r="A16" s="3" t="s">
        <v>210</v>
      </c>
      <c r="B16" s="12">
        <v>0</v>
      </c>
      <c r="C16" s="6">
        <v>0</v>
      </c>
      <c r="D16" s="6">
        <v>0</v>
      </c>
      <c r="E16" s="6">
        <v>243537</v>
      </c>
      <c r="F16" s="6">
        <v>0</v>
      </c>
      <c r="G16" s="6">
        <f t="shared" si="1"/>
        <v>243537</v>
      </c>
      <c r="H16" s="6">
        <v>0</v>
      </c>
      <c r="I16" s="6">
        <v>243537</v>
      </c>
      <c r="J16" s="6">
        <v>200100</v>
      </c>
      <c r="K16" s="6">
        <v>43437</v>
      </c>
      <c r="M16" s="6"/>
    </row>
    <row r="17" spans="1:13" hidden="1" outlineLevel="1" x14ac:dyDescent="0.25">
      <c r="A17" s="3" t="s">
        <v>19</v>
      </c>
      <c r="B17" s="12">
        <v>0</v>
      </c>
      <c r="C17" s="6">
        <v>0</v>
      </c>
      <c r="D17" s="6">
        <v>0</v>
      </c>
      <c r="E17" s="6">
        <v>16295458</v>
      </c>
      <c r="F17" s="6">
        <v>0</v>
      </c>
      <c r="G17" s="6">
        <f t="shared" si="1"/>
        <v>16295458</v>
      </c>
      <c r="H17" s="6">
        <v>0</v>
      </c>
      <c r="I17" s="6">
        <v>16295458</v>
      </c>
      <c r="J17" s="6">
        <v>15765000</v>
      </c>
      <c r="K17" s="6">
        <v>530458</v>
      </c>
      <c r="M17" s="6"/>
    </row>
    <row r="18" spans="1:13" hidden="1" outlineLevel="1" x14ac:dyDescent="0.25">
      <c r="A18" s="3" t="s">
        <v>20</v>
      </c>
      <c r="B18" s="12">
        <v>0</v>
      </c>
      <c r="C18" s="6">
        <v>0</v>
      </c>
      <c r="D18" s="6">
        <v>0</v>
      </c>
      <c r="E18" s="6">
        <v>1221391</v>
      </c>
      <c r="F18" s="6">
        <v>0</v>
      </c>
      <c r="G18" s="6">
        <f t="shared" si="1"/>
        <v>1221391</v>
      </c>
      <c r="H18" s="6">
        <v>0</v>
      </c>
      <c r="I18" s="6">
        <v>1221391</v>
      </c>
      <c r="J18" s="6">
        <v>1320960</v>
      </c>
      <c r="K18" s="6">
        <v>-99569</v>
      </c>
      <c r="M18" s="6"/>
    </row>
    <row r="19" spans="1:13" hidden="1" outlineLevel="1" x14ac:dyDescent="0.25">
      <c r="A19" s="3" t="s">
        <v>21</v>
      </c>
      <c r="B19" s="12">
        <v>0</v>
      </c>
      <c r="C19" s="6">
        <v>2254425</v>
      </c>
      <c r="D19" s="6">
        <v>0</v>
      </c>
      <c r="E19" s="6">
        <v>9522959</v>
      </c>
      <c r="F19" s="6">
        <v>0</v>
      </c>
      <c r="G19" s="6">
        <f t="shared" si="1"/>
        <v>11777384</v>
      </c>
      <c r="H19" s="6">
        <v>0</v>
      </c>
      <c r="I19" s="6">
        <v>11777384</v>
      </c>
      <c r="J19" s="6">
        <v>12099023</v>
      </c>
      <c r="K19" s="6">
        <v>-321639</v>
      </c>
      <c r="M19" s="6"/>
    </row>
    <row r="20" spans="1:13" hidden="1" outlineLevel="1" x14ac:dyDescent="0.25">
      <c r="A20" s="3" t="s">
        <v>22</v>
      </c>
      <c r="B20" s="12">
        <v>0</v>
      </c>
      <c r="C20" s="6">
        <v>0</v>
      </c>
      <c r="D20" s="6">
        <v>0</v>
      </c>
      <c r="E20" s="6">
        <v>1051030</v>
      </c>
      <c r="F20" s="6">
        <v>0</v>
      </c>
      <c r="G20" s="6">
        <f t="shared" si="1"/>
        <v>1051030</v>
      </c>
      <c r="H20" s="6">
        <v>0</v>
      </c>
      <c r="I20" s="6">
        <v>1051030</v>
      </c>
      <c r="J20" s="6">
        <v>1800000</v>
      </c>
      <c r="K20" s="6">
        <v>-748970</v>
      </c>
      <c r="M20" s="6"/>
    </row>
    <row r="21" spans="1:13" hidden="1" outlineLevel="1" x14ac:dyDescent="0.25">
      <c r="A21" s="3" t="s">
        <v>23</v>
      </c>
      <c r="B21" s="12">
        <v>-123179210</v>
      </c>
      <c r="C21" s="6">
        <v>0</v>
      </c>
      <c r="D21" s="6">
        <v>0</v>
      </c>
      <c r="E21" s="6">
        <v>123179210</v>
      </c>
      <c r="F21" s="6">
        <v>0</v>
      </c>
      <c r="G21" s="6">
        <f t="shared" si="1"/>
        <v>123179210</v>
      </c>
      <c r="H21" s="6">
        <v>0</v>
      </c>
      <c r="I21" s="6">
        <v>0</v>
      </c>
      <c r="J21" s="6">
        <v>0</v>
      </c>
      <c r="K21" s="6">
        <v>0</v>
      </c>
      <c r="M21" s="6"/>
    </row>
    <row r="22" spans="1:13" hidden="1" outlineLevel="1" x14ac:dyDescent="0.25">
      <c r="A22" s="3" t="s">
        <v>24</v>
      </c>
      <c r="B22" s="12">
        <v>-6838841</v>
      </c>
      <c r="C22" s="6">
        <v>0</v>
      </c>
      <c r="D22" s="6">
        <v>0</v>
      </c>
      <c r="E22" s="6">
        <v>43343113</v>
      </c>
      <c r="F22" s="6">
        <v>0</v>
      </c>
      <c r="G22" s="6">
        <f t="shared" si="1"/>
        <v>43343113</v>
      </c>
      <c r="H22" s="6">
        <v>0</v>
      </c>
      <c r="I22" s="6">
        <v>36504272</v>
      </c>
      <c r="J22" s="6">
        <v>34223018</v>
      </c>
      <c r="K22" s="6">
        <v>2281254</v>
      </c>
      <c r="M22" s="6"/>
    </row>
    <row r="23" spans="1:13" hidden="1" outlineLevel="1" x14ac:dyDescent="0.25">
      <c r="A23" s="3" t="s">
        <v>25</v>
      </c>
      <c r="B23" s="12">
        <v>-1575942</v>
      </c>
      <c r="C23" s="6">
        <v>4467006</v>
      </c>
      <c r="D23" s="6">
        <v>0</v>
      </c>
      <c r="E23" s="6">
        <v>8294257</v>
      </c>
      <c r="F23" s="6">
        <v>0</v>
      </c>
      <c r="G23" s="6">
        <f t="shared" si="1"/>
        <v>12761263</v>
      </c>
      <c r="H23" s="6">
        <v>0</v>
      </c>
      <c r="I23" s="6">
        <v>11185321</v>
      </c>
      <c r="J23" s="6">
        <v>11669998</v>
      </c>
      <c r="K23" s="6">
        <v>-484677</v>
      </c>
      <c r="M23" s="6"/>
    </row>
    <row r="24" spans="1:13" hidden="1" outlineLevel="1" x14ac:dyDescent="0.25">
      <c r="A24" s="3" t="s">
        <v>26</v>
      </c>
      <c r="B24" s="12">
        <v>0</v>
      </c>
      <c r="C24" s="6">
        <v>0</v>
      </c>
      <c r="D24" s="6">
        <v>0</v>
      </c>
      <c r="E24" s="6">
        <v>13653729</v>
      </c>
      <c r="F24" s="6">
        <v>0</v>
      </c>
      <c r="G24" s="6">
        <f t="shared" si="1"/>
        <v>13653729</v>
      </c>
      <c r="H24" s="6">
        <v>0</v>
      </c>
      <c r="I24" s="6">
        <v>13653729</v>
      </c>
      <c r="J24" s="6">
        <v>13098000</v>
      </c>
      <c r="K24" s="6">
        <v>555729</v>
      </c>
      <c r="M24" s="6"/>
    </row>
    <row r="25" spans="1:13" hidden="1" outlineLevel="1" x14ac:dyDescent="0.25">
      <c r="A25" s="3" t="s">
        <v>27</v>
      </c>
      <c r="B25" s="12">
        <v>-858000</v>
      </c>
      <c r="C25" s="6">
        <v>9138076</v>
      </c>
      <c r="D25" s="6">
        <v>0</v>
      </c>
      <c r="E25" s="6">
        <v>195263400</v>
      </c>
      <c r="F25" s="6">
        <v>0</v>
      </c>
      <c r="G25" s="6">
        <f t="shared" si="1"/>
        <v>204401476</v>
      </c>
      <c r="H25" s="6">
        <v>0</v>
      </c>
      <c r="I25" s="6">
        <v>203543476</v>
      </c>
      <c r="J25" s="6">
        <v>182011691</v>
      </c>
      <c r="K25" s="6">
        <v>21531785</v>
      </c>
      <c r="M25" s="6"/>
    </row>
    <row r="26" spans="1:13" hidden="1" outlineLevel="1" x14ac:dyDescent="0.25">
      <c r="A26" s="35" t="s">
        <v>249</v>
      </c>
      <c r="B26" s="12">
        <v>0</v>
      </c>
      <c r="C26" s="6">
        <v>0</v>
      </c>
      <c r="D26" s="6">
        <v>0</v>
      </c>
      <c r="E26" s="6">
        <v>31629927</v>
      </c>
      <c r="F26" s="6">
        <v>0</v>
      </c>
      <c r="G26" s="6">
        <f t="shared" si="1"/>
        <v>31629927</v>
      </c>
      <c r="H26" s="6">
        <v>0</v>
      </c>
      <c r="I26" s="6">
        <v>31629927</v>
      </c>
      <c r="J26" s="6">
        <v>23730000</v>
      </c>
      <c r="K26" s="6">
        <v>7899927</v>
      </c>
      <c r="M26" s="6"/>
    </row>
    <row r="27" spans="1:13" hidden="1" outlineLevel="1" x14ac:dyDescent="0.25">
      <c r="A27" s="3" t="s">
        <v>209</v>
      </c>
      <c r="B27" s="12">
        <v>0</v>
      </c>
      <c r="C27" s="6">
        <v>0</v>
      </c>
      <c r="D27" s="6">
        <v>0</v>
      </c>
      <c r="E27" s="6">
        <v>43989342</v>
      </c>
      <c r="F27" s="6">
        <v>0</v>
      </c>
      <c r="G27" s="6">
        <f t="shared" si="1"/>
        <v>43989342</v>
      </c>
      <c r="H27" s="6">
        <v>0</v>
      </c>
      <c r="I27" s="6">
        <v>43989342</v>
      </c>
      <c r="J27" s="6">
        <v>43974279</v>
      </c>
      <c r="K27" s="6">
        <v>15063</v>
      </c>
      <c r="M27" s="6"/>
    </row>
    <row r="28" spans="1:13" hidden="1" outlineLevel="1" x14ac:dyDescent="0.25">
      <c r="A28" s="3" t="s">
        <v>28</v>
      </c>
      <c r="B28" s="12">
        <v>-512133</v>
      </c>
      <c r="C28" s="6">
        <v>24954458</v>
      </c>
      <c r="D28" s="6">
        <v>0</v>
      </c>
      <c r="E28" s="6">
        <v>1520216</v>
      </c>
      <c r="F28" s="6">
        <v>0</v>
      </c>
      <c r="G28" s="6">
        <f t="shared" si="1"/>
        <v>26474674</v>
      </c>
      <c r="H28" s="6">
        <v>0</v>
      </c>
      <c r="I28" s="6">
        <v>25962541</v>
      </c>
      <c r="J28" s="6">
        <v>25270240</v>
      </c>
      <c r="K28" s="6">
        <v>692301</v>
      </c>
      <c r="M28" s="6"/>
    </row>
    <row r="29" spans="1:13" hidden="1" outlineLevel="1" x14ac:dyDescent="0.25">
      <c r="A29" s="3" t="s">
        <v>29</v>
      </c>
      <c r="B29" s="12">
        <v>-308408</v>
      </c>
      <c r="C29" s="6">
        <v>23185616</v>
      </c>
      <c r="D29" s="6">
        <v>0</v>
      </c>
      <c r="E29" s="6">
        <v>1654920</v>
      </c>
      <c r="F29" s="6">
        <v>0</v>
      </c>
      <c r="G29" s="6">
        <f t="shared" si="1"/>
        <v>24840536</v>
      </c>
      <c r="H29" s="6">
        <v>0</v>
      </c>
      <c r="I29" s="6">
        <v>24532128</v>
      </c>
      <c r="J29" s="6">
        <v>21710736</v>
      </c>
      <c r="K29" s="6">
        <v>2821392</v>
      </c>
      <c r="M29" s="6"/>
    </row>
    <row r="30" spans="1:13" hidden="1" outlineLevel="1" x14ac:dyDescent="0.25">
      <c r="A30" s="3" t="s">
        <v>30</v>
      </c>
      <c r="B30" s="12">
        <v>-838314</v>
      </c>
      <c r="C30" s="6">
        <v>34245022</v>
      </c>
      <c r="D30" s="6">
        <v>0</v>
      </c>
      <c r="E30" s="6">
        <v>2415051</v>
      </c>
      <c r="F30" s="6">
        <v>0</v>
      </c>
      <c r="G30" s="6">
        <f t="shared" si="1"/>
        <v>36660073</v>
      </c>
      <c r="H30" s="6">
        <v>0</v>
      </c>
      <c r="I30" s="6">
        <v>35821759</v>
      </c>
      <c r="J30" s="6">
        <v>34599340</v>
      </c>
      <c r="K30" s="6">
        <v>1222419</v>
      </c>
      <c r="M30" s="6"/>
    </row>
    <row r="31" spans="1:13" hidden="1" outlineLevel="1" x14ac:dyDescent="0.25">
      <c r="A31" s="3" t="s">
        <v>31</v>
      </c>
      <c r="B31" s="12">
        <v>0</v>
      </c>
      <c r="C31" s="6">
        <v>29440414</v>
      </c>
      <c r="D31" s="6">
        <v>0</v>
      </c>
      <c r="E31" s="6">
        <v>1813238</v>
      </c>
      <c r="F31" s="6">
        <v>0</v>
      </c>
      <c r="G31" s="6">
        <f t="shared" si="1"/>
        <v>31253652</v>
      </c>
      <c r="H31" s="6">
        <v>0</v>
      </c>
      <c r="I31" s="6">
        <v>31253652</v>
      </c>
      <c r="J31" s="6">
        <v>25908794</v>
      </c>
      <c r="K31" s="6">
        <v>5344858</v>
      </c>
      <c r="M31" s="6"/>
    </row>
    <row r="32" spans="1:13" hidden="1" outlineLevel="1" x14ac:dyDescent="0.25">
      <c r="A32" s="3" t="s">
        <v>32</v>
      </c>
      <c r="B32" s="12">
        <v>-757118</v>
      </c>
      <c r="C32" s="6">
        <v>22779015</v>
      </c>
      <c r="D32" s="6">
        <v>0</v>
      </c>
      <c r="E32" s="6">
        <v>1269360</v>
      </c>
      <c r="F32" s="6">
        <v>0</v>
      </c>
      <c r="G32" s="6">
        <f t="shared" si="1"/>
        <v>24048375</v>
      </c>
      <c r="H32" s="6">
        <v>0</v>
      </c>
      <c r="I32" s="6">
        <v>23291257</v>
      </c>
      <c r="J32" s="6">
        <v>24311378</v>
      </c>
      <c r="K32" s="6">
        <v>-1020121</v>
      </c>
      <c r="M32" s="6"/>
    </row>
    <row r="33" spans="1:13" hidden="1" outlineLevel="1" x14ac:dyDescent="0.25">
      <c r="A33" s="3" t="s">
        <v>33</v>
      </c>
      <c r="B33" s="12">
        <v>0</v>
      </c>
      <c r="C33" s="6">
        <v>0</v>
      </c>
      <c r="D33" s="6">
        <v>0</v>
      </c>
      <c r="E33" s="6">
        <v>11561156</v>
      </c>
      <c r="F33" s="6">
        <v>0</v>
      </c>
      <c r="G33" s="6">
        <f t="shared" si="1"/>
        <v>11561156</v>
      </c>
      <c r="H33" s="6">
        <v>0</v>
      </c>
      <c r="I33" s="6">
        <v>11561156</v>
      </c>
      <c r="J33" s="6">
        <v>13371141</v>
      </c>
      <c r="K33" s="6">
        <v>-1809985</v>
      </c>
      <c r="M33" s="6"/>
    </row>
    <row r="34" spans="1:13" hidden="1" outlineLevel="1" x14ac:dyDescent="0.25">
      <c r="A34" s="3" t="s">
        <v>34</v>
      </c>
      <c r="B34" s="12">
        <v>0</v>
      </c>
      <c r="C34" s="6">
        <v>0</v>
      </c>
      <c r="D34" s="6">
        <v>0</v>
      </c>
      <c r="E34" s="6">
        <v>39225257</v>
      </c>
      <c r="F34" s="6">
        <v>0</v>
      </c>
      <c r="G34" s="6">
        <f t="shared" si="1"/>
        <v>39225257</v>
      </c>
      <c r="H34" s="6">
        <v>0</v>
      </c>
      <c r="I34" s="6">
        <v>39225257</v>
      </c>
      <c r="J34" s="6">
        <v>41932509</v>
      </c>
      <c r="K34" s="6">
        <v>-2707252</v>
      </c>
      <c r="M34" s="6"/>
    </row>
    <row r="35" spans="1:13" hidden="1" outlineLevel="1" x14ac:dyDescent="0.25">
      <c r="A35" s="3" t="s">
        <v>35</v>
      </c>
      <c r="B35" s="12">
        <v>0</v>
      </c>
      <c r="C35" s="6">
        <v>0</v>
      </c>
      <c r="D35" s="6">
        <v>0</v>
      </c>
      <c r="E35" s="6">
        <v>11195572</v>
      </c>
      <c r="F35" s="6">
        <v>0</v>
      </c>
      <c r="G35" s="6">
        <f t="shared" si="1"/>
        <v>11195572</v>
      </c>
      <c r="H35" s="6">
        <v>0</v>
      </c>
      <c r="I35" s="6">
        <v>11195572</v>
      </c>
      <c r="J35" s="6">
        <v>11562000</v>
      </c>
      <c r="K35" s="6">
        <v>-366428</v>
      </c>
      <c r="M35" s="6"/>
    </row>
    <row r="36" spans="1:13" hidden="1" outlineLevel="1" x14ac:dyDescent="0.25">
      <c r="A36" s="3" t="s">
        <v>36</v>
      </c>
      <c r="B36" s="12">
        <v>0</v>
      </c>
      <c r="C36" s="6">
        <v>0</v>
      </c>
      <c r="D36" s="6">
        <v>0</v>
      </c>
      <c r="E36" s="6">
        <v>2100185</v>
      </c>
      <c r="F36" s="6">
        <v>0</v>
      </c>
      <c r="G36" s="6">
        <f t="shared" si="1"/>
        <v>2100185</v>
      </c>
      <c r="H36" s="6">
        <v>0</v>
      </c>
      <c r="I36" s="6">
        <v>2100185</v>
      </c>
      <c r="J36" s="6">
        <v>2079717</v>
      </c>
      <c r="K36" s="6">
        <v>20468</v>
      </c>
      <c r="M36" s="6"/>
    </row>
    <row r="37" spans="1:13" collapsed="1" x14ac:dyDescent="0.25">
      <c r="A37" s="14" t="s">
        <v>37</v>
      </c>
      <c r="B37" s="13">
        <v>57265</v>
      </c>
      <c r="C37" s="13">
        <v>0</v>
      </c>
      <c r="D37" s="13">
        <v>0</v>
      </c>
      <c r="E37" s="13">
        <v>9000000</v>
      </c>
      <c r="F37" s="13">
        <v>0</v>
      </c>
      <c r="G37" s="13">
        <f t="shared" si="1"/>
        <v>9000000</v>
      </c>
      <c r="H37" s="13">
        <v>0</v>
      </c>
      <c r="I37" s="13">
        <v>9057265</v>
      </c>
      <c r="J37" s="13">
        <v>8100000</v>
      </c>
      <c r="K37" s="13">
        <v>957265</v>
      </c>
      <c r="M37" s="6"/>
    </row>
    <row r="38" spans="1:13" hidden="1" outlineLevel="1" x14ac:dyDescent="0.25">
      <c r="A38" s="3" t="s">
        <v>214</v>
      </c>
      <c r="B38" s="12">
        <v>57265</v>
      </c>
      <c r="C38" s="6">
        <v>0</v>
      </c>
      <c r="D38" s="6">
        <v>0</v>
      </c>
      <c r="E38" s="6">
        <v>9000000</v>
      </c>
      <c r="F38" s="6">
        <v>0</v>
      </c>
      <c r="G38" s="6">
        <f t="shared" si="1"/>
        <v>9000000</v>
      </c>
      <c r="H38" s="6">
        <v>0</v>
      </c>
      <c r="I38" s="6">
        <v>9057265</v>
      </c>
      <c r="J38" s="6">
        <v>8100000</v>
      </c>
      <c r="K38" s="6">
        <v>957265</v>
      </c>
      <c r="M38" s="6"/>
    </row>
    <row r="39" spans="1:13" collapsed="1" x14ac:dyDescent="0.25">
      <c r="A39" s="14" t="s">
        <v>38</v>
      </c>
      <c r="B39" s="13">
        <v>-166975401</v>
      </c>
      <c r="C39" s="13">
        <v>1260230681</v>
      </c>
      <c r="D39" s="13">
        <v>0</v>
      </c>
      <c r="E39" s="13">
        <v>667544996</v>
      </c>
      <c r="F39" s="13">
        <v>0</v>
      </c>
      <c r="G39" s="13">
        <f t="shared" si="1"/>
        <v>1927775677</v>
      </c>
      <c r="H39" s="13">
        <v>0</v>
      </c>
      <c r="I39" s="13">
        <v>1760800276</v>
      </c>
      <c r="J39" s="13">
        <v>1730095657</v>
      </c>
      <c r="K39" s="13">
        <v>30704619</v>
      </c>
      <c r="M39" s="6"/>
    </row>
    <row r="40" spans="1:13" hidden="1" outlineLevel="1" x14ac:dyDescent="0.25">
      <c r="A40" s="3" t="s">
        <v>39</v>
      </c>
      <c r="B40" s="12">
        <v>0</v>
      </c>
      <c r="C40" s="6">
        <v>1631361</v>
      </c>
      <c r="D40" s="6">
        <v>0</v>
      </c>
      <c r="E40" s="6">
        <v>0</v>
      </c>
      <c r="F40" s="6">
        <v>0</v>
      </c>
      <c r="G40" s="6">
        <f t="shared" si="1"/>
        <v>1631361</v>
      </c>
      <c r="H40" s="6">
        <v>0</v>
      </c>
      <c r="I40" s="6">
        <v>1631361</v>
      </c>
      <c r="J40" s="6">
        <v>2810167</v>
      </c>
      <c r="K40" s="6">
        <v>-1178806</v>
      </c>
      <c r="M40" s="6"/>
    </row>
    <row r="41" spans="1:13" hidden="1" outlineLevel="1" x14ac:dyDescent="0.25">
      <c r="A41" s="3" t="s">
        <v>40</v>
      </c>
      <c r="B41" s="12">
        <v>-13580319</v>
      </c>
      <c r="C41" s="6">
        <v>19694607</v>
      </c>
      <c r="D41" s="6">
        <v>0</v>
      </c>
      <c r="E41" s="6">
        <v>10547240</v>
      </c>
      <c r="F41" s="6">
        <v>0</v>
      </c>
      <c r="G41" s="6">
        <f t="shared" si="1"/>
        <v>30241847</v>
      </c>
      <c r="H41" s="6">
        <v>0</v>
      </c>
      <c r="I41" s="6">
        <v>16661528</v>
      </c>
      <c r="J41" s="6">
        <v>19037201</v>
      </c>
      <c r="K41" s="6">
        <v>-2375673</v>
      </c>
      <c r="M41" s="6"/>
    </row>
    <row r="42" spans="1:13" hidden="1" outlineLevel="1" x14ac:dyDescent="0.25">
      <c r="A42" s="3" t="s">
        <v>41</v>
      </c>
      <c r="B42" s="12">
        <v>-6672905</v>
      </c>
      <c r="C42" s="6">
        <v>45349157</v>
      </c>
      <c r="D42" s="6">
        <v>0</v>
      </c>
      <c r="E42" s="6">
        <v>11514594</v>
      </c>
      <c r="F42" s="6">
        <v>0</v>
      </c>
      <c r="G42" s="6">
        <f t="shared" si="1"/>
        <v>56863751</v>
      </c>
      <c r="H42" s="6">
        <v>0</v>
      </c>
      <c r="I42" s="6">
        <v>50190846</v>
      </c>
      <c r="J42" s="6">
        <v>46933989</v>
      </c>
      <c r="K42" s="6">
        <v>3256857</v>
      </c>
      <c r="M42" s="6"/>
    </row>
    <row r="43" spans="1:13" hidden="1" outlineLevel="1" x14ac:dyDescent="0.25">
      <c r="A43" s="3" t="s">
        <v>42</v>
      </c>
      <c r="B43" s="12">
        <v>-6960188</v>
      </c>
      <c r="C43" s="6">
        <v>52458809</v>
      </c>
      <c r="D43" s="6">
        <v>0</v>
      </c>
      <c r="E43" s="6">
        <v>14635926</v>
      </c>
      <c r="F43" s="6">
        <v>0</v>
      </c>
      <c r="G43" s="6">
        <f t="shared" si="1"/>
        <v>67094735</v>
      </c>
      <c r="H43" s="6">
        <v>0</v>
      </c>
      <c r="I43" s="6">
        <v>60134547</v>
      </c>
      <c r="J43" s="6">
        <v>48007476</v>
      </c>
      <c r="K43" s="6">
        <v>12127071</v>
      </c>
      <c r="M43" s="6"/>
    </row>
    <row r="44" spans="1:13" hidden="1" outlineLevel="1" x14ac:dyDescent="0.25">
      <c r="A44" s="3" t="s">
        <v>43</v>
      </c>
      <c r="B44" s="12">
        <v>-6874627</v>
      </c>
      <c r="C44" s="6">
        <v>49940796</v>
      </c>
      <c r="D44" s="6">
        <v>0</v>
      </c>
      <c r="E44" s="6">
        <v>13435391</v>
      </c>
      <c r="F44" s="6">
        <v>0</v>
      </c>
      <c r="G44" s="6">
        <f t="shared" si="1"/>
        <v>63376187</v>
      </c>
      <c r="H44" s="6">
        <v>0</v>
      </c>
      <c r="I44" s="6">
        <v>56501560</v>
      </c>
      <c r="J44" s="6">
        <v>59795670</v>
      </c>
      <c r="K44" s="6">
        <v>-3294110</v>
      </c>
      <c r="M44" s="6"/>
    </row>
    <row r="45" spans="1:13" hidden="1" outlineLevel="1" x14ac:dyDescent="0.25">
      <c r="A45" s="3" t="s">
        <v>44</v>
      </c>
      <c r="B45" s="12">
        <v>-8041838</v>
      </c>
      <c r="C45" s="6">
        <v>64616509</v>
      </c>
      <c r="D45" s="6">
        <v>0</v>
      </c>
      <c r="E45" s="6">
        <v>20865535</v>
      </c>
      <c r="F45" s="6">
        <v>0</v>
      </c>
      <c r="G45" s="6">
        <f t="shared" si="1"/>
        <v>85482044</v>
      </c>
      <c r="H45" s="6">
        <v>0</v>
      </c>
      <c r="I45" s="6">
        <v>77440206</v>
      </c>
      <c r="J45" s="6">
        <v>75529244</v>
      </c>
      <c r="K45" s="6">
        <v>1910962</v>
      </c>
      <c r="M45" s="6"/>
    </row>
    <row r="46" spans="1:13" hidden="1" outlineLevel="1" x14ac:dyDescent="0.25">
      <c r="A46" s="3" t="s">
        <v>45</v>
      </c>
      <c r="B46" s="12">
        <v>-9635293</v>
      </c>
      <c r="C46" s="6">
        <v>54771472</v>
      </c>
      <c r="D46" s="6">
        <v>0</v>
      </c>
      <c r="E46" s="6">
        <v>19977442</v>
      </c>
      <c r="F46" s="6">
        <v>0</v>
      </c>
      <c r="G46" s="6">
        <f t="shared" si="1"/>
        <v>74748914</v>
      </c>
      <c r="H46" s="6">
        <v>0</v>
      </c>
      <c r="I46" s="6">
        <v>65113621</v>
      </c>
      <c r="J46" s="6">
        <v>67636163</v>
      </c>
      <c r="K46" s="6">
        <v>-2522542</v>
      </c>
      <c r="M46" s="6"/>
    </row>
    <row r="47" spans="1:13" hidden="1" outlineLevel="1" x14ac:dyDescent="0.25">
      <c r="A47" s="3" t="s">
        <v>46</v>
      </c>
      <c r="B47" s="12">
        <v>0</v>
      </c>
      <c r="C47" s="6">
        <v>0</v>
      </c>
      <c r="D47" s="6">
        <v>0</v>
      </c>
      <c r="E47" s="6">
        <v>240288</v>
      </c>
      <c r="F47" s="6">
        <v>0</v>
      </c>
      <c r="G47" s="6">
        <f t="shared" si="1"/>
        <v>240288</v>
      </c>
      <c r="H47" s="6">
        <v>0</v>
      </c>
      <c r="I47" s="6">
        <v>240288</v>
      </c>
      <c r="J47" s="6">
        <v>354517</v>
      </c>
      <c r="K47" s="6">
        <v>-114229</v>
      </c>
      <c r="M47" s="6"/>
    </row>
    <row r="48" spans="1:13" hidden="1" outlineLevel="1" x14ac:dyDescent="0.25">
      <c r="A48" s="3" t="s">
        <v>47</v>
      </c>
      <c r="B48" s="12">
        <v>0</v>
      </c>
      <c r="C48" s="6">
        <v>0</v>
      </c>
      <c r="D48" s="6">
        <v>0</v>
      </c>
      <c r="E48" s="6">
        <v>48670944</v>
      </c>
      <c r="F48" s="6">
        <v>0</v>
      </c>
      <c r="G48" s="6">
        <f t="shared" si="1"/>
        <v>48670944</v>
      </c>
      <c r="H48" s="6">
        <v>0</v>
      </c>
      <c r="I48" s="6">
        <v>48670944</v>
      </c>
      <c r="J48" s="6">
        <v>61983626</v>
      </c>
      <c r="K48" s="6">
        <v>-13312682</v>
      </c>
      <c r="M48" s="6"/>
    </row>
    <row r="49" spans="1:13" hidden="1" outlineLevel="1" x14ac:dyDescent="0.25">
      <c r="A49" s="3" t="s">
        <v>48</v>
      </c>
      <c r="B49" s="12">
        <v>-11868733</v>
      </c>
      <c r="C49" s="6">
        <v>158347472</v>
      </c>
      <c r="D49" s="6">
        <v>0</v>
      </c>
      <c r="E49" s="6">
        <v>67172385</v>
      </c>
      <c r="F49" s="6">
        <v>0</v>
      </c>
      <c r="G49" s="6">
        <f t="shared" si="1"/>
        <v>225519857</v>
      </c>
      <c r="H49" s="6">
        <v>0</v>
      </c>
      <c r="I49" s="6">
        <v>213651124</v>
      </c>
      <c r="J49" s="6">
        <v>191580753</v>
      </c>
      <c r="K49" s="6">
        <v>22070371</v>
      </c>
      <c r="M49" s="6"/>
    </row>
    <row r="50" spans="1:13" hidden="1" outlineLevel="1" x14ac:dyDescent="0.25">
      <c r="A50" s="35" t="s">
        <v>250</v>
      </c>
      <c r="B50" s="12">
        <v>-16586971</v>
      </c>
      <c r="C50" s="6">
        <v>96473301</v>
      </c>
      <c r="D50" s="6">
        <v>0</v>
      </c>
      <c r="E50" s="6">
        <v>52264945</v>
      </c>
      <c r="F50" s="6">
        <v>0</v>
      </c>
      <c r="G50" s="6">
        <f t="shared" si="1"/>
        <v>148738246</v>
      </c>
      <c r="H50" s="6">
        <v>0</v>
      </c>
      <c r="I50" s="6">
        <v>132151275</v>
      </c>
      <c r="J50" s="6">
        <v>134807796</v>
      </c>
      <c r="K50" s="6">
        <v>-2656521</v>
      </c>
      <c r="M50" s="6"/>
    </row>
    <row r="51" spans="1:13" hidden="1" outlineLevel="1" x14ac:dyDescent="0.25">
      <c r="A51" s="35" t="s">
        <v>251</v>
      </c>
      <c r="B51" s="12">
        <v>-18539923</v>
      </c>
      <c r="C51" s="6">
        <v>225337744</v>
      </c>
      <c r="D51" s="6">
        <v>0</v>
      </c>
      <c r="E51" s="6">
        <v>100782644</v>
      </c>
      <c r="F51" s="6">
        <v>0</v>
      </c>
      <c r="G51" s="6">
        <f t="shared" si="1"/>
        <v>326120388</v>
      </c>
      <c r="H51" s="6">
        <v>0</v>
      </c>
      <c r="I51" s="6">
        <v>307580465</v>
      </c>
      <c r="J51" s="6">
        <v>290963512</v>
      </c>
      <c r="K51" s="6">
        <v>16616953</v>
      </c>
      <c r="M51" s="6"/>
    </row>
    <row r="52" spans="1:13" hidden="1" outlineLevel="1" x14ac:dyDescent="0.25">
      <c r="A52" s="35" t="s">
        <v>252</v>
      </c>
      <c r="B52" s="12">
        <v>-24379305</v>
      </c>
      <c r="C52" s="6">
        <v>197200650</v>
      </c>
      <c r="D52" s="6">
        <v>0</v>
      </c>
      <c r="E52" s="6">
        <v>130564925</v>
      </c>
      <c r="F52" s="6">
        <v>0</v>
      </c>
      <c r="G52" s="6">
        <f t="shared" si="1"/>
        <v>327765575</v>
      </c>
      <c r="H52" s="6">
        <v>0</v>
      </c>
      <c r="I52" s="6">
        <v>303386270</v>
      </c>
      <c r="J52" s="6">
        <v>294324984</v>
      </c>
      <c r="K52" s="6">
        <v>9061286</v>
      </c>
      <c r="M52" s="6"/>
    </row>
    <row r="53" spans="1:13" hidden="1" outlineLevel="1" x14ac:dyDescent="0.25">
      <c r="A53" s="35" t="s">
        <v>253</v>
      </c>
      <c r="B53" s="12">
        <v>-11178981</v>
      </c>
      <c r="C53" s="6">
        <v>56731746</v>
      </c>
      <c r="D53" s="6">
        <v>0</v>
      </c>
      <c r="E53" s="6">
        <v>21597396</v>
      </c>
      <c r="F53" s="6">
        <v>0</v>
      </c>
      <c r="G53" s="6">
        <f t="shared" si="1"/>
        <v>78329142</v>
      </c>
      <c r="H53" s="6">
        <v>0</v>
      </c>
      <c r="I53" s="6">
        <v>67150161</v>
      </c>
      <c r="J53" s="6">
        <v>71362377</v>
      </c>
      <c r="K53" s="6">
        <v>-4212216</v>
      </c>
      <c r="M53" s="6"/>
    </row>
    <row r="54" spans="1:13" hidden="1" outlineLevel="1" x14ac:dyDescent="0.25">
      <c r="A54" s="3" t="s">
        <v>49</v>
      </c>
      <c r="B54" s="12">
        <v>0</v>
      </c>
      <c r="C54" s="6">
        <v>0</v>
      </c>
      <c r="D54" s="6">
        <v>0</v>
      </c>
      <c r="E54" s="6">
        <v>48411844</v>
      </c>
      <c r="F54" s="6">
        <v>0</v>
      </c>
      <c r="G54" s="6">
        <f t="shared" si="1"/>
        <v>48411844</v>
      </c>
      <c r="H54" s="6">
        <v>0</v>
      </c>
      <c r="I54" s="6">
        <v>48411844</v>
      </c>
      <c r="J54" s="6">
        <v>57758812</v>
      </c>
      <c r="K54" s="6">
        <v>-9346968</v>
      </c>
      <c r="M54" s="6"/>
    </row>
    <row r="55" spans="1:13" hidden="1" outlineLevel="1" x14ac:dyDescent="0.25">
      <c r="A55" s="3" t="s">
        <v>50</v>
      </c>
      <c r="B55" s="12">
        <v>-6479121</v>
      </c>
      <c r="C55" s="6">
        <v>11485324</v>
      </c>
      <c r="D55" s="6">
        <v>0</v>
      </c>
      <c r="E55" s="6">
        <v>489660</v>
      </c>
      <c r="F55" s="6">
        <v>0</v>
      </c>
      <c r="G55" s="6">
        <f t="shared" si="1"/>
        <v>11974984</v>
      </c>
      <c r="H55" s="6">
        <v>0</v>
      </c>
      <c r="I55" s="6">
        <v>5495863</v>
      </c>
      <c r="J55" s="6">
        <v>7609323</v>
      </c>
      <c r="K55" s="6">
        <v>-2113460</v>
      </c>
      <c r="M55" s="6"/>
    </row>
    <row r="56" spans="1:13" hidden="1" outlineLevel="1" x14ac:dyDescent="0.25">
      <c r="A56" s="3" t="s">
        <v>51</v>
      </c>
      <c r="B56" s="12">
        <v>-5588584</v>
      </c>
      <c r="C56" s="6">
        <v>14199232</v>
      </c>
      <c r="D56" s="6">
        <v>0</v>
      </c>
      <c r="E56" s="6">
        <v>285196</v>
      </c>
      <c r="F56" s="6">
        <v>0</v>
      </c>
      <c r="G56" s="6">
        <f t="shared" si="1"/>
        <v>14484428</v>
      </c>
      <c r="H56" s="6">
        <v>0</v>
      </c>
      <c r="I56" s="6">
        <v>8895844</v>
      </c>
      <c r="J56" s="6">
        <v>8443902</v>
      </c>
      <c r="K56" s="6">
        <v>451942</v>
      </c>
      <c r="M56" s="6"/>
    </row>
    <row r="57" spans="1:13" hidden="1" outlineLevel="1" x14ac:dyDescent="0.25">
      <c r="A57" s="3" t="s">
        <v>52</v>
      </c>
      <c r="B57" s="12">
        <v>0</v>
      </c>
      <c r="C57" s="6">
        <v>0</v>
      </c>
      <c r="D57" s="6">
        <v>0</v>
      </c>
      <c r="E57" s="6">
        <v>0</v>
      </c>
      <c r="F57" s="6">
        <v>0</v>
      </c>
      <c r="G57" s="6">
        <f t="shared" si="1"/>
        <v>0</v>
      </c>
      <c r="H57" s="6">
        <v>0</v>
      </c>
      <c r="I57" s="6">
        <v>0</v>
      </c>
      <c r="J57" s="6">
        <v>0</v>
      </c>
      <c r="K57" s="6">
        <v>0</v>
      </c>
      <c r="M57" s="6"/>
    </row>
    <row r="58" spans="1:13" hidden="1" outlineLevel="1" x14ac:dyDescent="0.25">
      <c r="A58" s="3" t="s">
        <v>53</v>
      </c>
      <c r="B58" s="12">
        <v>0</v>
      </c>
      <c r="C58" s="6">
        <v>0</v>
      </c>
      <c r="D58" s="6">
        <v>0</v>
      </c>
      <c r="E58" s="6">
        <v>26380131</v>
      </c>
      <c r="F58" s="6">
        <v>0</v>
      </c>
      <c r="G58" s="6">
        <f t="shared" si="1"/>
        <v>26380131</v>
      </c>
      <c r="H58" s="6">
        <v>0</v>
      </c>
      <c r="I58" s="6">
        <v>26380131</v>
      </c>
      <c r="J58" s="6">
        <v>27350000</v>
      </c>
      <c r="K58" s="6">
        <v>-969869</v>
      </c>
      <c r="M58" s="6"/>
    </row>
    <row r="59" spans="1:13" hidden="1" outlineLevel="1" x14ac:dyDescent="0.25">
      <c r="A59" s="3" t="s">
        <v>54</v>
      </c>
      <c r="B59" s="12">
        <v>0</v>
      </c>
      <c r="C59" s="6">
        <v>0</v>
      </c>
      <c r="D59" s="6">
        <v>0</v>
      </c>
      <c r="E59" s="6">
        <v>4438008</v>
      </c>
      <c r="F59" s="6">
        <v>0</v>
      </c>
      <c r="G59" s="6">
        <f t="shared" si="1"/>
        <v>4438008</v>
      </c>
      <c r="H59" s="6">
        <v>0</v>
      </c>
      <c r="I59" s="6">
        <v>4438008</v>
      </c>
      <c r="J59" s="6">
        <v>4438008</v>
      </c>
      <c r="K59" s="6">
        <v>0</v>
      </c>
      <c r="M59" s="6"/>
    </row>
    <row r="60" spans="1:13" hidden="1" outlineLevel="1" x14ac:dyDescent="0.25">
      <c r="A60" s="3" t="s">
        <v>55</v>
      </c>
      <c r="B60" s="12">
        <v>0</v>
      </c>
      <c r="C60" s="6">
        <v>0</v>
      </c>
      <c r="D60" s="6">
        <v>0</v>
      </c>
      <c r="E60" s="6">
        <v>9671256</v>
      </c>
      <c r="F60" s="6">
        <v>0</v>
      </c>
      <c r="G60" s="6">
        <f t="shared" si="1"/>
        <v>9671256</v>
      </c>
      <c r="H60" s="6">
        <v>0</v>
      </c>
      <c r="I60" s="6">
        <v>9671256</v>
      </c>
      <c r="J60" s="6">
        <v>9671256</v>
      </c>
      <c r="K60" s="6">
        <v>0</v>
      </c>
      <c r="M60" s="6"/>
    </row>
    <row r="61" spans="1:13" hidden="1" outlineLevel="1" x14ac:dyDescent="0.25">
      <c r="A61" s="3" t="s">
        <v>56</v>
      </c>
      <c r="B61" s="12">
        <v>-10408479</v>
      </c>
      <c r="C61" s="6">
        <v>45552666</v>
      </c>
      <c r="D61" s="6">
        <v>0</v>
      </c>
      <c r="E61" s="6">
        <v>13223438</v>
      </c>
      <c r="F61" s="6">
        <v>0</v>
      </c>
      <c r="G61" s="6">
        <f t="shared" si="1"/>
        <v>58776104</v>
      </c>
      <c r="H61" s="6">
        <v>0</v>
      </c>
      <c r="I61" s="6">
        <v>48367625</v>
      </c>
      <c r="J61" s="6">
        <v>49812040</v>
      </c>
      <c r="K61" s="6">
        <v>-1444415</v>
      </c>
      <c r="M61" s="6"/>
    </row>
    <row r="62" spans="1:13" hidden="1" outlineLevel="1" x14ac:dyDescent="0.25">
      <c r="A62" s="3" t="s">
        <v>57</v>
      </c>
      <c r="B62" s="12">
        <v>-1911200</v>
      </c>
      <c r="C62" s="6">
        <v>13440958</v>
      </c>
      <c r="D62" s="6">
        <v>0</v>
      </c>
      <c r="E62" s="6">
        <v>711666</v>
      </c>
      <c r="F62" s="6">
        <v>0</v>
      </c>
      <c r="G62" s="6">
        <f t="shared" si="1"/>
        <v>14152624</v>
      </c>
      <c r="H62" s="6">
        <v>0</v>
      </c>
      <c r="I62" s="6">
        <v>12241424</v>
      </c>
      <c r="J62" s="6">
        <v>12201534</v>
      </c>
      <c r="K62" s="6">
        <v>39890</v>
      </c>
      <c r="M62" s="6"/>
    </row>
    <row r="63" spans="1:13" collapsed="1" x14ac:dyDescent="0.25">
      <c r="A63" s="14" t="s">
        <v>58</v>
      </c>
      <c r="B63" s="13">
        <v>-4348533</v>
      </c>
      <c r="C63" s="13">
        <v>17156831</v>
      </c>
      <c r="D63" s="13">
        <v>0</v>
      </c>
      <c r="E63" s="13">
        <v>27002917</v>
      </c>
      <c r="F63" s="13">
        <v>0</v>
      </c>
      <c r="G63" s="13">
        <f t="shared" ref="G63:G114" si="2">SUM(C63:F63)</f>
        <v>44159748</v>
      </c>
      <c r="H63" s="13">
        <v>0</v>
      </c>
      <c r="I63" s="13">
        <v>39811215</v>
      </c>
      <c r="J63" s="13">
        <v>44344126</v>
      </c>
      <c r="K63" s="13">
        <v>-4532911</v>
      </c>
      <c r="M63" s="6"/>
    </row>
    <row r="64" spans="1:13" hidden="1" outlineLevel="1" x14ac:dyDescent="0.25">
      <c r="A64" s="3" t="s">
        <v>59</v>
      </c>
      <c r="B64" s="12">
        <v>0</v>
      </c>
      <c r="C64" s="6">
        <v>721099</v>
      </c>
      <c r="D64" s="6">
        <v>0</v>
      </c>
      <c r="E64" s="6">
        <v>15000</v>
      </c>
      <c r="F64" s="6">
        <v>0</v>
      </c>
      <c r="G64" s="6">
        <f t="shared" si="2"/>
        <v>736099</v>
      </c>
      <c r="H64" s="6">
        <v>0</v>
      </c>
      <c r="I64" s="6">
        <v>736099</v>
      </c>
      <c r="J64" s="6">
        <v>1596475</v>
      </c>
      <c r="K64" s="6">
        <v>-860376</v>
      </c>
      <c r="M64" s="6"/>
    </row>
    <row r="65" spans="1:13" hidden="1" outlineLevel="1" x14ac:dyDescent="0.25">
      <c r="A65" s="3" t="s">
        <v>60</v>
      </c>
      <c r="B65" s="12">
        <v>-1763196</v>
      </c>
      <c r="C65" s="6">
        <v>12889457</v>
      </c>
      <c r="D65" s="6">
        <v>0</v>
      </c>
      <c r="E65" s="6">
        <v>13178505</v>
      </c>
      <c r="F65" s="6">
        <v>0</v>
      </c>
      <c r="G65" s="6">
        <f t="shared" si="2"/>
        <v>26067962</v>
      </c>
      <c r="H65" s="6">
        <v>0</v>
      </c>
      <c r="I65" s="6">
        <v>24304766</v>
      </c>
      <c r="J65" s="6">
        <v>26293532</v>
      </c>
      <c r="K65" s="6">
        <v>-1988766</v>
      </c>
      <c r="M65" s="6"/>
    </row>
    <row r="66" spans="1:13" hidden="1" outlineLevel="1" x14ac:dyDescent="0.25">
      <c r="A66" s="3" t="s">
        <v>61</v>
      </c>
      <c r="B66" s="12">
        <v>-2585337</v>
      </c>
      <c r="C66" s="6">
        <v>3546275</v>
      </c>
      <c r="D66" s="6">
        <v>0</v>
      </c>
      <c r="E66" s="6">
        <v>1529729</v>
      </c>
      <c r="F66" s="6">
        <v>0</v>
      </c>
      <c r="G66" s="6">
        <f t="shared" si="2"/>
        <v>5076004</v>
      </c>
      <c r="H66" s="6">
        <v>0</v>
      </c>
      <c r="I66" s="6">
        <v>2490667</v>
      </c>
      <c r="J66" s="6">
        <v>3457739</v>
      </c>
      <c r="K66" s="6">
        <v>-967072</v>
      </c>
      <c r="M66" s="6"/>
    </row>
    <row r="67" spans="1:13" hidden="1" outlineLevel="1" x14ac:dyDescent="0.25">
      <c r="A67" s="3" t="s">
        <v>62</v>
      </c>
      <c r="B67" s="12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2"/>
        <v>0</v>
      </c>
      <c r="H67" s="6">
        <v>0</v>
      </c>
      <c r="I67" s="6">
        <v>0</v>
      </c>
      <c r="J67" s="6">
        <v>-4500000</v>
      </c>
      <c r="K67" s="6">
        <v>4500000</v>
      </c>
      <c r="M67" s="6"/>
    </row>
    <row r="68" spans="1:13" hidden="1" outlineLevel="1" x14ac:dyDescent="0.25">
      <c r="A68" s="3" t="s">
        <v>63</v>
      </c>
      <c r="B68" s="12">
        <v>0</v>
      </c>
      <c r="C68" s="6">
        <v>0</v>
      </c>
      <c r="D68" s="6">
        <v>0</v>
      </c>
      <c r="E68" s="6">
        <v>155372</v>
      </c>
      <c r="F68" s="6">
        <v>0</v>
      </c>
      <c r="G68" s="6">
        <f t="shared" si="2"/>
        <v>155372</v>
      </c>
      <c r="H68" s="6">
        <v>0</v>
      </c>
      <c r="I68" s="6">
        <v>155372</v>
      </c>
      <c r="J68" s="6">
        <v>211502</v>
      </c>
      <c r="K68" s="6">
        <v>-56130</v>
      </c>
      <c r="M68" s="6"/>
    </row>
    <row r="69" spans="1:13" hidden="1" outlineLevel="1" x14ac:dyDescent="0.25">
      <c r="A69" s="3" t="s">
        <v>64</v>
      </c>
      <c r="B69" s="12">
        <v>0</v>
      </c>
      <c r="C69" s="6">
        <v>0</v>
      </c>
      <c r="D69" s="6">
        <v>0</v>
      </c>
      <c r="E69" s="6">
        <v>33000</v>
      </c>
      <c r="F69" s="6">
        <v>0</v>
      </c>
      <c r="G69" s="6">
        <f t="shared" si="2"/>
        <v>33000</v>
      </c>
      <c r="H69" s="6">
        <v>0</v>
      </c>
      <c r="I69" s="6">
        <v>33000</v>
      </c>
      <c r="J69" s="6">
        <v>3047145</v>
      </c>
      <c r="K69" s="6">
        <v>-3014145</v>
      </c>
      <c r="M69" s="6"/>
    </row>
    <row r="70" spans="1:13" hidden="1" outlineLevel="1" x14ac:dyDescent="0.25">
      <c r="A70" s="3" t="s">
        <v>65</v>
      </c>
      <c r="B70" s="12">
        <v>0</v>
      </c>
      <c r="C70" s="6">
        <v>0</v>
      </c>
      <c r="D70" s="6">
        <v>0</v>
      </c>
      <c r="E70" s="6">
        <v>132751</v>
      </c>
      <c r="F70" s="6">
        <v>0</v>
      </c>
      <c r="G70" s="6">
        <f t="shared" si="2"/>
        <v>132751</v>
      </c>
      <c r="H70" s="6">
        <v>0</v>
      </c>
      <c r="I70" s="6">
        <v>132751</v>
      </c>
      <c r="J70" s="6">
        <v>0</v>
      </c>
      <c r="K70" s="6">
        <v>132751</v>
      </c>
      <c r="M70" s="6"/>
    </row>
    <row r="71" spans="1:13" hidden="1" outlineLevel="1" x14ac:dyDescent="0.25">
      <c r="A71" s="3" t="s">
        <v>66</v>
      </c>
      <c r="B71" s="12">
        <v>0</v>
      </c>
      <c r="C71" s="6">
        <v>0</v>
      </c>
      <c r="D71" s="6">
        <v>0</v>
      </c>
      <c r="E71" s="6">
        <v>150865</v>
      </c>
      <c r="F71" s="6">
        <v>0</v>
      </c>
      <c r="G71" s="6">
        <f t="shared" si="2"/>
        <v>150865</v>
      </c>
      <c r="H71" s="6">
        <v>0</v>
      </c>
      <c r="I71" s="6">
        <v>150865</v>
      </c>
      <c r="J71" s="6">
        <v>2503875</v>
      </c>
      <c r="K71" s="6">
        <v>-2353010</v>
      </c>
      <c r="M71" s="6"/>
    </row>
    <row r="72" spans="1:13" hidden="1" outlineLevel="1" x14ac:dyDescent="0.25">
      <c r="A72" s="3" t="s">
        <v>67</v>
      </c>
      <c r="B72" s="12">
        <v>0</v>
      </c>
      <c r="C72" s="6">
        <v>0</v>
      </c>
      <c r="D72" s="6">
        <v>0</v>
      </c>
      <c r="E72" s="6">
        <v>11733858</v>
      </c>
      <c r="F72" s="6">
        <v>0</v>
      </c>
      <c r="G72" s="6">
        <f t="shared" si="2"/>
        <v>11733858</v>
      </c>
      <c r="H72" s="6">
        <v>0</v>
      </c>
      <c r="I72" s="6">
        <v>11733858</v>
      </c>
      <c r="J72" s="6">
        <v>11733858</v>
      </c>
      <c r="K72" s="6">
        <v>0</v>
      </c>
      <c r="M72" s="6"/>
    </row>
    <row r="73" spans="1:13" collapsed="1" x14ac:dyDescent="0.25">
      <c r="A73" s="14" t="s">
        <v>68</v>
      </c>
      <c r="B73" s="13">
        <v>-147482504</v>
      </c>
      <c r="C73" s="13">
        <v>124186699</v>
      </c>
      <c r="D73" s="13">
        <v>0</v>
      </c>
      <c r="E73" s="13">
        <v>380673490</v>
      </c>
      <c r="F73" s="13">
        <v>0</v>
      </c>
      <c r="G73" s="13">
        <f t="shared" si="2"/>
        <v>504860189</v>
      </c>
      <c r="H73" s="13">
        <v>0</v>
      </c>
      <c r="I73" s="13">
        <v>357377685</v>
      </c>
      <c r="J73" s="13">
        <v>358603221</v>
      </c>
      <c r="K73" s="13">
        <v>-1225536</v>
      </c>
      <c r="M73" s="6"/>
    </row>
    <row r="74" spans="1:13" hidden="1" outlineLevel="1" x14ac:dyDescent="0.25">
      <c r="A74" s="3" t="s">
        <v>69</v>
      </c>
      <c r="B74" s="12">
        <v>0</v>
      </c>
      <c r="C74" s="6">
        <v>1125256</v>
      </c>
      <c r="D74" s="6">
        <v>0</v>
      </c>
      <c r="E74" s="6">
        <v>1086516</v>
      </c>
      <c r="F74" s="6">
        <v>0</v>
      </c>
      <c r="G74" s="6">
        <f t="shared" si="2"/>
        <v>2211772</v>
      </c>
      <c r="H74" s="6">
        <v>0</v>
      </c>
      <c r="I74" s="6">
        <v>2211772</v>
      </c>
      <c r="J74" s="6">
        <v>2781389</v>
      </c>
      <c r="K74" s="6">
        <v>-569617</v>
      </c>
      <c r="M74" s="6"/>
    </row>
    <row r="75" spans="1:13" hidden="1" outlineLevel="1" x14ac:dyDescent="0.25">
      <c r="A75" s="3" t="s">
        <v>70</v>
      </c>
      <c r="B75" s="12">
        <v>-8666109</v>
      </c>
      <c r="C75" s="6">
        <v>13674817</v>
      </c>
      <c r="D75" s="6">
        <v>0</v>
      </c>
      <c r="E75" s="6">
        <v>3615128</v>
      </c>
      <c r="F75" s="6">
        <v>0</v>
      </c>
      <c r="G75" s="6">
        <f t="shared" si="2"/>
        <v>17289945</v>
      </c>
      <c r="H75" s="6">
        <v>0</v>
      </c>
      <c r="I75" s="6">
        <v>8623836</v>
      </c>
      <c r="J75" s="6">
        <v>8961464</v>
      </c>
      <c r="K75" s="6">
        <v>-337628</v>
      </c>
      <c r="M75" s="6"/>
    </row>
    <row r="76" spans="1:13" hidden="1" outlineLevel="1" x14ac:dyDescent="0.25">
      <c r="A76" s="3" t="s">
        <v>71</v>
      </c>
      <c r="B76" s="12">
        <v>0</v>
      </c>
      <c r="C76" s="6">
        <v>0</v>
      </c>
      <c r="D76" s="6">
        <v>0</v>
      </c>
      <c r="E76" s="6">
        <v>12551270</v>
      </c>
      <c r="F76" s="6">
        <v>0</v>
      </c>
      <c r="G76" s="6">
        <f t="shared" si="2"/>
        <v>12551270</v>
      </c>
      <c r="H76" s="6">
        <v>0</v>
      </c>
      <c r="I76" s="6">
        <v>12551270</v>
      </c>
      <c r="J76" s="6">
        <v>12534000</v>
      </c>
      <c r="K76" s="6">
        <v>17270</v>
      </c>
      <c r="M76" s="6"/>
    </row>
    <row r="77" spans="1:13" hidden="1" outlineLevel="1" x14ac:dyDescent="0.25">
      <c r="A77" s="3" t="s">
        <v>72</v>
      </c>
      <c r="B77" s="12">
        <v>0</v>
      </c>
      <c r="C77" s="6">
        <v>0</v>
      </c>
      <c r="D77" s="6">
        <v>0</v>
      </c>
      <c r="E77" s="6">
        <v>463816</v>
      </c>
      <c r="F77" s="6">
        <v>0</v>
      </c>
      <c r="G77" s="6">
        <f t="shared" si="2"/>
        <v>463816</v>
      </c>
      <c r="H77" s="6">
        <v>0</v>
      </c>
      <c r="I77" s="6">
        <v>463816</v>
      </c>
      <c r="J77" s="6">
        <v>455322</v>
      </c>
      <c r="K77" s="6">
        <v>8494</v>
      </c>
      <c r="M77" s="6"/>
    </row>
    <row r="78" spans="1:13" hidden="1" outlineLevel="1" x14ac:dyDescent="0.25">
      <c r="A78" s="3" t="s">
        <v>73</v>
      </c>
      <c r="B78" s="12">
        <v>0</v>
      </c>
      <c r="C78" s="6">
        <v>133804</v>
      </c>
      <c r="D78" s="6">
        <v>0</v>
      </c>
      <c r="E78" s="6">
        <v>140744</v>
      </c>
      <c r="F78" s="6">
        <v>0</v>
      </c>
      <c r="G78" s="6">
        <f t="shared" si="2"/>
        <v>274548</v>
      </c>
      <c r="H78" s="6">
        <v>0</v>
      </c>
      <c r="I78" s="6">
        <v>274548</v>
      </c>
      <c r="J78" s="6">
        <v>94800</v>
      </c>
      <c r="K78" s="6">
        <v>179748</v>
      </c>
      <c r="M78" s="6"/>
    </row>
    <row r="79" spans="1:13" hidden="1" outlineLevel="1" x14ac:dyDescent="0.25">
      <c r="A79" s="3" t="s">
        <v>74</v>
      </c>
      <c r="B79" s="12">
        <v>0</v>
      </c>
      <c r="C79" s="6">
        <v>15514963</v>
      </c>
      <c r="D79" s="6">
        <v>0</v>
      </c>
      <c r="E79" s="6">
        <v>6286867</v>
      </c>
      <c r="F79" s="6">
        <v>0</v>
      </c>
      <c r="G79" s="6">
        <f t="shared" si="2"/>
        <v>21801830</v>
      </c>
      <c r="H79" s="6">
        <v>0</v>
      </c>
      <c r="I79" s="6">
        <v>21801830</v>
      </c>
      <c r="J79" s="6">
        <v>21935984</v>
      </c>
      <c r="K79" s="6">
        <v>-134154</v>
      </c>
      <c r="M79" s="6"/>
    </row>
    <row r="80" spans="1:13" hidden="1" outlineLevel="1" x14ac:dyDescent="0.25">
      <c r="A80" s="3" t="s">
        <v>75</v>
      </c>
      <c r="B80" s="12">
        <v>-75901917</v>
      </c>
      <c r="C80" s="6">
        <v>43286169</v>
      </c>
      <c r="D80" s="6">
        <v>0</v>
      </c>
      <c r="E80" s="6">
        <v>90001904</v>
      </c>
      <c r="F80" s="6">
        <v>0</v>
      </c>
      <c r="G80" s="6">
        <f t="shared" si="2"/>
        <v>133288073</v>
      </c>
      <c r="H80" s="6">
        <v>0</v>
      </c>
      <c r="I80" s="6">
        <v>57386156</v>
      </c>
      <c r="J80" s="6">
        <v>53982656</v>
      </c>
      <c r="K80" s="6">
        <v>3403500</v>
      </c>
      <c r="M80" s="6"/>
    </row>
    <row r="81" spans="1:13" hidden="1" outlineLevel="1" x14ac:dyDescent="0.25">
      <c r="A81" s="3" t="s">
        <v>76</v>
      </c>
      <c r="B81" s="12">
        <v>-48971978</v>
      </c>
      <c r="C81" s="6">
        <v>50385198</v>
      </c>
      <c r="D81" s="6">
        <v>0</v>
      </c>
      <c r="E81" s="6">
        <v>59426629</v>
      </c>
      <c r="F81" s="6">
        <v>0</v>
      </c>
      <c r="G81" s="6">
        <f t="shared" si="2"/>
        <v>109811827</v>
      </c>
      <c r="H81" s="6">
        <v>0</v>
      </c>
      <c r="I81" s="6">
        <v>60839849</v>
      </c>
      <c r="J81" s="6">
        <v>57976964</v>
      </c>
      <c r="K81" s="6">
        <v>2862885</v>
      </c>
      <c r="M81" s="6"/>
    </row>
    <row r="82" spans="1:13" hidden="1" outlineLevel="1" x14ac:dyDescent="0.25">
      <c r="A82" s="3" t="s">
        <v>77</v>
      </c>
      <c r="B82" s="12">
        <v>0</v>
      </c>
      <c r="C82" s="6">
        <v>0</v>
      </c>
      <c r="D82" s="6">
        <v>0</v>
      </c>
      <c r="E82" s="6">
        <v>530541</v>
      </c>
      <c r="F82" s="6">
        <v>0</v>
      </c>
      <c r="G82" s="6">
        <f t="shared" si="2"/>
        <v>530541</v>
      </c>
      <c r="H82" s="6">
        <v>0</v>
      </c>
      <c r="I82" s="6">
        <v>530541</v>
      </c>
      <c r="J82" s="6">
        <v>456141</v>
      </c>
      <c r="K82" s="6">
        <v>74400</v>
      </c>
      <c r="M82" s="6"/>
    </row>
    <row r="83" spans="1:13" hidden="1" outlineLevel="1" x14ac:dyDescent="0.25">
      <c r="A83" s="3" t="s">
        <v>78</v>
      </c>
      <c r="B83" s="12">
        <v>0</v>
      </c>
      <c r="C83" s="6">
        <v>0</v>
      </c>
      <c r="D83" s="6">
        <v>0</v>
      </c>
      <c r="E83" s="6">
        <v>1816071</v>
      </c>
      <c r="F83" s="6">
        <v>0</v>
      </c>
      <c r="G83" s="6">
        <f t="shared" si="2"/>
        <v>1816071</v>
      </c>
      <c r="H83" s="6">
        <v>0</v>
      </c>
      <c r="I83" s="6">
        <v>1816071</v>
      </c>
      <c r="J83" s="6">
        <v>1190754</v>
      </c>
      <c r="K83" s="6">
        <v>625317</v>
      </c>
      <c r="M83" s="6"/>
    </row>
    <row r="84" spans="1:13" hidden="1" outlineLevel="1" x14ac:dyDescent="0.25">
      <c r="A84" s="3" t="s">
        <v>79</v>
      </c>
      <c r="B84" s="12">
        <v>-13942500</v>
      </c>
      <c r="C84" s="6">
        <v>0</v>
      </c>
      <c r="D84" s="6">
        <v>0</v>
      </c>
      <c r="E84" s="6">
        <v>35632441</v>
      </c>
      <c r="F84" s="6">
        <v>0</v>
      </c>
      <c r="G84" s="6">
        <f t="shared" si="2"/>
        <v>35632441</v>
      </c>
      <c r="H84" s="6">
        <v>0</v>
      </c>
      <c r="I84" s="6">
        <v>21689941</v>
      </c>
      <c r="J84" s="6">
        <v>3901025</v>
      </c>
      <c r="K84" s="6">
        <v>17788916</v>
      </c>
      <c r="M84" s="6"/>
    </row>
    <row r="85" spans="1:13" hidden="1" outlineLevel="1" x14ac:dyDescent="0.25">
      <c r="A85" s="3" t="s">
        <v>80</v>
      </c>
      <c r="B85" s="12">
        <v>0</v>
      </c>
      <c r="C85" s="6">
        <v>0</v>
      </c>
      <c r="D85" s="6">
        <v>0</v>
      </c>
      <c r="E85" s="6">
        <v>108263796</v>
      </c>
      <c r="F85" s="6">
        <v>0</v>
      </c>
      <c r="G85" s="6">
        <f t="shared" si="2"/>
        <v>108263796</v>
      </c>
      <c r="H85" s="6">
        <v>0</v>
      </c>
      <c r="I85" s="6">
        <v>108263796</v>
      </c>
      <c r="J85" s="6">
        <v>112192188</v>
      </c>
      <c r="K85" s="6">
        <v>-3928392</v>
      </c>
      <c r="M85" s="6"/>
    </row>
    <row r="86" spans="1:13" hidden="1" outlineLevel="1" x14ac:dyDescent="0.25">
      <c r="A86" s="3" t="s">
        <v>81</v>
      </c>
      <c r="B86" s="12">
        <v>0</v>
      </c>
      <c r="C86" s="6">
        <v>0</v>
      </c>
      <c r="D86" s="6">
        <v>0</v>
      </c>
      <c r="E86" s="6">
        <v>24196517</v>
      </c>
      <c r="F86" s="6">
        <v>0</v>
      </c>
      <c r="G86" s="6">
        <f t="shared" si="2"/>
        <v>24196517</v>
      </c>
      <c r="H86" s="6">
        <v>0</v>
      </c>
      <c r="I86" s="6">
        <v>24196517</v>
      </c>
      <c r="J86" s="6">
        <v>24219519</v>
      </c>
      <c r="K86" s="6">
        <v>-23002</v>
      </c>
      <c r="M86" s="6"/>
    </row>
    <row r="87" spans="1:13" hidden="1" outlineLevel="1" x14ac:dyDescent="0.25">
      <c r="A87" s="3" t="s">
        <v>82</v>
      </c>
      <c r="B87" s="12">
        <v>0</v>
      </c>
      <c r="C87" s="6">
        <v>0</v>
      </c>
      <c r="D87" s="6">
        <v>0</v>
      </c>
      <c r="E87" s="6">
        <v>3396363</v>
      </c>
      <c r="F87" s="6">
        <v>0</v>
      </c>
      <c r="G87" s="6">
        <f t="shared" si="2"/>
        <v>3396363</v>
      </c>
      <c r="H87" s="6">
        <v>0</v>
      </c>
      <c r="I87" s="6">
        <v>3396363</v>
      </c>
      <c r="J87" s="6">
        <v>6538170</v>
      </c>
      <c r="K87" s="6">
        <v>-3141807</v>
      </c>
      <c r="M87" s="6"/>
    </row>
    <row r="88" spans="1:13" hidden="1" outlineLevel="1" x14ac:dyDescent="0.25">
      <c r="A88" s="3" t="s">
        <v>83</v>
      </c>
      <c r="B88" s="12">
        <v>0</v>
      </c>
      <c r="C88" s="6">
        <v>66492</v>
      </c>
      <c r="D88" s="6">
        <v>0</v>
      </c>
      <c r="E88" s="6">
        <v>1194975</v>
      </c>
      <c r="F88" s="6">
        <v>0</v>
      </c>
      <c r="G88" s="6">
        <f t="shared" si="2"/>
        <v>1261467</v>
      </c>
      <c r="H88" s="6">
        <v>0</v>
      </c>
      <c r="I88" s="6">
        <v>1261467</v>
      </c>
      <c r="J88" s="6">
        <v>1351311</v>
      </c>
      <c r="K88" s="6">
        <v>-89844</v>
      </c>
      <c r="M88" s="6"/>
    </row>
    <row r="89" spans="1:13" hidden="1" outlineLevel="1" x14ac:dyDescent="0.25">
      <c r="A89" s="3" t="s">
        <v>84</v>
      </c>
      <c r="B89" s="12">
        <v>0</v>
      </c>
      <c r="C89" s="6">
        <v>0</v>
      </c>
      <c r="D89" s="6">
        <v>0</v>
      </c>
      <c r="E89" s="6">
        <v>7344600</v>
      </c>
      <c r="F89" s="6">
        <v>0</v>
      </c>
      <c r="G89" s="6">
        <f t="shared" si="2"/>
        <v>7344600</v>
      </c>
      <c r="H89" s="6">
        <v>0</v>
      </c>
      <c r="I89" s="6">
        <v>7344600</v>
      </c>
      <c r="J89" s="6">
        <v>17746584</v>
      </c>
      <c r="K89" s="6">
        <v>-10401984</v>
      </c>
      <c r="M89" s="6"/>
    </row>
    <row r="90" spans="1:13" hidden="1" outlineLevel="1" x14ac:dyDescent="0.25">
      <c r="A90" s="3" t="s">
        <v>85</v>
      </c>
      <c r="B90" s="12">
        <v>0</v>
      </c>
      <c r="C90" s="6">
        <v>0</v>
      </c>
      <c r="D90" s="6">
        <v>0</v>
      </c>
      <c r="E90" s="6">
        <v>3807219</v>
      </c>
      <c r="F90" s="6">
        <v>0</v>
      </c>
      <c r="G90" s="6">
        <f t="shared" si="2"/>
        <v>3807219</v>
      </c>
      <c r="H90" s="6">
        <v>0</v>
      </c>
      <c r="I90" s="6">
        <v>3807219</v>
      </c>
      <c r="J90" s="6">
        <v>4100528</v>
      </c>
      <c r="K90" s="6">
        <v>-293309</v>
      </c>
      <c r="M90" s="6"/>
    </row>
    <row r="91" spans="1:13" hidden="1" outlineLevel="1" x14ac:dyDescent="0.25">
      <c r="A91" s="3" t="s">
        <v>86</v>
      </c>
      <c r="B91" s="12">
        <v>0</v>
      </c>
      <c r="C91" s="6">
        <v>0</v>
      </c>
      <c r="D91" s="6">
        <v>0</v>
      </c>
      <c r="E91" s="6">
        <v>20918093</v>
      </c>
      <c r="F91" s="6">
        <v>0</v>
      </c>
      <c r="G91" s="6">
        <f t="shared" si="2"/>
        <v>20918093</v>
      </c>
      <c r="H91" s="6">
        <v>0</v>
      </c>
      <c r="I91" s="6">
        <v>20918093</v>
      </c>
      <c r="J91" s="6">
        <v>28184422</v>
      </c>
      <c r="K91" s="6">
        <v>-7266329</v>
      </c>
      <c r="M91" s="6"/>
    </row>
    <row r="92" spans="1:13" collapsed="1" x14ac:dyDescent="0.25">
      <c r="A92" s="14" t="s">
        <v>87</v>
      </c>
      <c r="B92" s="13">
        <v>0</v>
      </c>
      <c r="C92" s="13">
        <v>0</v>
      </c>
      <c r="D92" s="13">
        <v>0</v>
      </c>
      <c r="E92" s="13">
        <v>30117516</v>
      </c>
      <c r="F92" s="13">
        <v>0</v>
      </c>
      <c r="G92" s="13">
        <f t="shared" si="2"/>
        <v>30117516</v>
      </c>
      <c r="H92" s="13">
        <v>0</v>
      </c>
      <c r="I92" s="13">
        <v>30117516</v>
      </c>
      <c r="J92" s="13">
        <v>30715752</v>
      </c>
      <c r="K92" s="13">
        <v>-598236</v>
      </c>
      <c r="M92" s="6"/>
    </row>
    <row r="93" spans="1:13" hidden="1" outlineLevel="1" x14ac:dyDescent="0.25">
      <c r="A93" s="3" t="s">
        <v>88</v>
      </c>
      <c r="B93" s="12">
        <v>0</v>
      </c>
      <c r="C93" s="6">
        <v>0</v>
      </c>
      <c r="D93" s="6">
        <v>0</v>
      </c>
      <c r="E93" s="6">
        <v>30117516</v>
      </c>
      <c r="F93" s="6">
        <v>0</v>
      </c>
      <c r="G93" s="6">
        <f t="shared" si="2"/>
        <v>30117516</v>
      </c>
      <c r="H93" s="6">
        <v>0</v>
      </c>
      <c r="I93" s="6">
        <v>30117516</v>
      </c>
      <c r="J93" s="6">
        <v>30715752</v>
      </c>
      <c r="K93" s="6">
        <v>-598236</v>
      </c>
      <c r="M93" s="6"/>
    </row>
    <row r="94" spans="1:13" collapsed="1" x14ac:dyDescent="0.25">
      <c r="A94" s="14" t="s">
        <v>89</v>
      </c>
      <c r="B94" s="13">
        <v>-55054929</v>
      </c>
      <c r="C94" s="13">
        <v>0</v>
      </c>
      <c r="D94" s="13">
        <v>0</v>
      </c>
      <c r="E94" s="13">
        <v>60147901</v>
      </c>
      <c r="F94" s="13">
        <v>0</v>
      </c>
      <c r="G94" s="13">
        <f t="shared" si="2"/>
        <v>60147901</v>
      </c>
      <c r="H94" s="13">
        <v>0</v>
      </c>
      <c r="I94" s="13">
        <v>5092972</v>
      </c>
      <c r="J94" s="13">
        <v>-236714</v>
      </c>
      <c r="K94" s="13">
        <v>5329686</v>
      </c>
      <c r="M94" s="6"/>
    </row>
    <row r="95" spans="1:13" hidden="1" outlineLevel="1" x14ac:dyDescent="0.25">
      <c r="A95" s="3" t="s">
        <v>90</v>
      </c>
      <c r="B95" s="12">
        <v>-55054929</v>
      </c>
      <c r="C95" s="6">
        <v>0</v>
      </c>
      <c r="D95" s="6">
        <v>0</v>
      </c>
      <c r="E95" s="6">
        <v>17940184</v>
      </c>
      <c r="F95" s="6">
        <v>0</v>
      </c>
      <c r="G95" s="6">
        <f t="shared" si="2"/>
        <v>17940184</v>
      </c>
      <c r="H95" s="6">
        <v>0</v>
      </c>
      <c r="I95" s="6">
        <v>-37114745</v>
      </c>
      <c r="J95" s="6">
        <v>-41471000</v>
      </c>
      <c r="K95" s="6">
        <v>4356255</v>
      </c>
      <c r="M95" s="6"/>
    </row>
    <row r="96" spans="1:13" hidden="1" outlineLevel="1" x14ac:dyDescent="0.25">
      <c r="A96" s="3" t="s">
        <v>91</v>
      </c>
      <c r="B96" s="12">
        <v>0</v>
      </c>
      <c r="C96" s="6">
        <v>0</v>
      </c>
      <c r="D96" s="6">
        <v>0</v>
      </c>
      <c r="E96" s="6">
        <v>41390818</v>
      </c>
      <c r="F96" s="6">
        <v>0</v>
      </c>
      <c r="G96" s="6">
        <f t="shared" si="2"/>
        <v>41390818</v>
      </c>
      <c r="H96" s="6">
        <v>0</v>
      </c>
      <c r="I96" s="6">
        <v>41390818</v>
      </c>
      <c r="J96" s="6">
        <v>42949036</v>
      </c>
      <c r="K96" s="6">
        <v>-1558218</v>
      </c>
      <c r="M96" s="6"/>
    </row>
    <row r="97" spans="1:13" hidden="1" outlineLevel="1" x14ac:dyDescent="0.25">
      <c r="A97" s="3" t="s">
        <v>92</v>
      </c>
      <c r="B97" s="12">
        <v>0</v>
      </c>
      <c r="C97" s="6">
        <v>0</v>
      </c>
      <c r="D97" s="6">
        <v>0</v>
      </c>
      <c r="E97" s="6">
        <v>0</v>
      </c>
      <c r="F97" s="6">
        <v>0</v>
      </c>
      <c r="G97" s="6">
        <f t="shared" si="2"/>
        <v>0</v>
      </c>
      <c r="H97" s="6">
        <v>0</v>
      </c>
      <c r="I97" s="6">
        <v>0</v>
      </c>
      <c r="J97" s="6">
        <v>300000</v>
      </c>
      <c r="K97" s="6">
        <v>-300000</v>
      </c>
      <c r="M97" s="6"/>
    </row>
    <row r="98" spans="1:13" hidden="1" outlineLevel="1" x14ac:dyDescent="0.25">
      <c r="A98" s="3" t="s">
        <v>93</v>
      </c>
      <c r="B98" s="12">
        <v>0</v>
      </c>
      <c r="C98" s="6">
        <v>0</v>
      </c>
      <c r="D98" s="6">
        <v>0</v>
      </c>
      <c r="E98" s="6">
        <v>816899</v>
      </c>
      <c r="F98" s="6">
        <v>0</v>
      </c>
      <c r="G98" s="6">
        <f t="shared" si="2"/>
        <v>816899</v>
      </c>
      <c r="H98" s="6">
        <v>0</v>
      </c>
      <c r="I98" s="6">
        <v>816899</v>
      </c>
      <c r="J98" s="6">
        <v>-2014750</v>
      </c>
      <c r="K98" s="6">
        <v>2831649</v>
      </c>
      <c r="M98" s="6"/>
    </row>
    <row r="99" spans="1:13" collapsed="1" x14ac:dyDescent="0.25">
      <c r="A99" s="14" t="s">
        <v>94</v>
      </c>
      <c r="B99" s="13">
        <v>-39966390</v>
      </c>
      <c r="C99" s="13">
        <v>28720777</v>
      </c>
      <c r="D99" s="13">
        <v>0</v>
      </c>
      <c r="E99" s="13">
        <v>14098433</v>
      </c>
      <c r="F99" s="13">
        <v>0</v>
      </c>
      <c r="G99" s="13">
        <f t="shared" si="2"/>
        <v>42819210</v>
      </c>
      <c r="H99" s="13">
        <v>0</v>
      </c>
      <c r="I99" s="13">
        <v>2852820</v>
      </c>
      <c r="J99" s="13">
        <v>11863872</v>
      </c>
      <c r="K99" s="13">
        <v>-9011052</v>
      </c>
      <c r="M99" s="6"/>
    </row>
    <row r="100" spans="1:13" hidden="1" outlineLevel="1" x14ac:dyDescent="0.25">
      <c r="A100" s="3" t="s">
        <v>95</v>
      </c>
      <c r="B100" s="12">
        <v>0</v>
      </c>
      <c r="C100" s="6">
        <v>1802770</v>
      </c>
      <c r="D100" s="6">
        <v>0</v>
      </c>
      <c r="E100" s="6">
        <v>0</v>
      </c>
      <c r="F100" s="6">
        <v>0</v>
      </c>
      <c r="G100" s="6">
        <f t="shared" si="2"/>
        <v>1802770</v>
      </c>
      <c r="H100" s="6">
        <v>0</v>
      </c>
      <c r="I100" s="6">
        <v>1802770</v>
      </c>
      <c r="J100" s="6">
        <v>2813693</v>
      </c>
      <c r="K100" s="6">
        <v>-1010923</v>
      </c>
      <c r="M100" s="6"/>
    </row>
    <row r="101" spans="1:13" hidden="1" outlineLevel="1" x14ac:dyDescent="0.25">
      <c r="A101" s="3" t="s">
        <v>96</v>
      </c>
      <c r="B101" s="12">
        <v>-7551795</v>
      </c>
      <c r="C101" s="6">
        <v>13514871</v>
      </c>
      <c r="D101" s="6">
        <v>0</v>
      </c>
      <c r="E101" s="6">
        <v>2312096</v>
      </c>
      <c r="F101" s="6">
        <v>0</v>
      </c>
      <c r="G101" s="6">
        <f t="shared" si="2"/>
        <v>15826967</v>
      </c>
      <c r="H101" s="6">
        <v>0</v>
      </c>
      <c r="I101" s="6">
        <v>8275172</v>
      </c>
      <c r="J101" s="6">
        <v>6659972</v>
      </c>
      <c r="K101" s="6">
        <v>1615200</v>
      </c>
      <c r="M101" s="6"/>
    </row>
    <row r="102" spans="1:13" hidden="1" outlineLevel="1" x14ac:dyDescent="0.25">
      <c r="A102" s="3" t="s">
        <v>97</v>
      </c>
      <c r="B102" s="12">
        <v>-758880</v>
      </c>
      <c r="C102" s="6">
        <v>0</v>
      </c>
      <c r="D102" s="6">
        <v>0</v>
      </c>
      <c r="E102" s="6">
        <v>916254</v>
      </c>
      <c r="F102" s="6">
        <v>0</v>
      </c>
      <c r="G102" s="6">
        <f t="shared" si="2"/>
        <v>916254</v>
      </c>
      <c r="H102" s="6">
        <v>0</v>
      </c>
      <c r="I102" s="6">
        <v>157374</v>
      </c>
      <c r="J102" s="6">
        <v>-161880</v>
      </c>
      <c r="K102" s="6">
        <v>319254</v>
      </c>
      <c r="M102" s="6"/>
    </row>
    <row r="103" spans="1:13" hidden="1" outlineLevel="1" x14ac:dyDescent="0.25">
      <c r="A103" s="3" t="s">
        <v>98</v>
      </c>
      <c r="B103" s="12">
        <v>-26264477</v>
      </c>
      <c r="C103" s="6">
        <v>0</v>
      </c>
      <c r="D103" s="6">
        <v>0</v>
      </c>
      <c r="E103" s="6">
        <v>1967664</v>
      </c>
      <c r="F103" s="6">
        <v>0</v>
      </c>
      <c r="G103" s="6">
        <f t="shared" si="2"/>
        <v>1967664</v>
      </c>
      <c r="H103" s="6">
        <v>0</v>
      </c>
      <c r="I103" s="6">
        <v>-24296813</v>
      </c>
      <c r="J103" s="6">
        <v>-13335000</v>
      </c>
      <c r="K103" s="6">
        <v>-10961813</v>
      </c>
      <c r="M103" s="6"/>
    </row>
    <row r="104" spans="1:13" hidden="1" outlineLevel="1" x14ac:dyDescent="0.25">
      <c r="A104" s="3" t="s">
        <v>99</v>
      </c>
      <c r="B104" s="12">
        <v>-184400</v>
      </c>
      <c r="C104" s="6">
        <v>0</v>
      </c>
      <c r="D104" s="6">
        <v>0</v>
      </c>
      <c r="E104" s="6">
        <v>2154452</v>
      </c>
      <c r="F104" s="6">
        <v>0</v>
      </c>
      <c r="G104" s="6">
        <f t="shared" si="2"/>
        <v>2154452</v>
      </c>
      <c r="H104" s="6">
        <v>0</v>
      </c>
      <c r="I104" s="6">
        <v>1970052</v>
      </c>
      <c r="J104" s="6">
        <v>2280000</v>
      </c>
      <c r="K104" s="6">
        <v>-309948</v>
      </c>
      <c r="M104" s="6"/>
    </row>
    <row r="105" spans="1:13" hidden="1" outlineLevel="1" x14ac:dyDescent="0.25">
      <c r="A105" s="3" t="s">
        <v>100</v>
      </c>
      <c r="B105" s="12">
        <v>0</v>
      </c>
      <c r="C105" s="6">
        <v>0</v>
      </c>
      <c r="D105" s="6">
        <v>0</v>
      </c>
      <c r="E105" s="6">
        <v>626883</v>
      </c>
      <c r="F105" s="6">
        <v>0</v>
      </c>
      <c r="G105" s="6">
        <f t="shared" si="2"/>
        <v>626883</v>
      </c>
      <c r="H105" s="6">
        <v>0</v>
      </c>
      <c r="I105" s="6">
        <v>626883</v>
      </c>
      <c r="J105" s="6">
        <v>630000</v>
      </c>
      <c r="K105" s="6">
        <v>-3117</v>
      </c>
      <c r="M105" s="6"/>
    </row>
    <row r="106" spans="1:13" hidden="1" outlineLevel="1" x14ac:dyDescent="0.25">
      <c r="A106" s="3" t="s">
        <v>101</v>
      </c>
      <c r="B106" s="12">
        <v>-5206838</v>
      </c>
      <c r="C106" s="6">
        <v>13403136</v>
      </c>
      <c r="D106" s="6">
        <v>0</v>
      </c>
      <c r="E106" s="6">
        <v>2475475</v>
      </c>
      <c r="F106" s="6">
        <v>0</v>
      </c>
      <c r="G106" s="6">
        <f t="shared" si="2"/>
        <v>15878611</v>
      </c>
      <c r="H106" s="6">
        <v>0</v>
      </c>
      <c r="I106" s="6">
        <v>10671773</v>
      </c>
      <c r="J106" s="6">
        <v>9331478</v>
      </c>
      <c r="K106" s="6">
        <v>1340295</v>
      </c>
      <c r="M106" s="6"/>
    </row>
    <row r="107" spans="1:13" hidden="1" outlineLevel="1" x14ac:dyDescent="0.25">
      <c r="A107" s="3" t="s">
        <v>102</v>
      </c>
      <c r="B107" s="12">
        <v>0</v>
      </c>
      <c r="C107" s="6">
        <v>0</v>
      </c>
      <c r="D107" s="6">
        <v>0</v>
      </c>
      <c r="E107" s="6">
        <v>3645609</v>
      </c>
      <c r="F107" s="6">
        <v>0</v>
      </c>
      <c r="G107" s="6">
        <f t="shared" si="2"/>
        <v>3645609</v>
      </c>
      <c r="H107" s="6">
        <v>0</v>
      </c>
      <c r="I107" s="6">
        <v>3645609</v>
      </c>
      <c r="J107" s="6">
        <v>3645609</v>
      </c>
      <c r="K107" s="6">
        <v>0</v>
      </c>
      <c r="M107" s="6"/>
    </row>
    <row r="108" spans="1:13" collapsed="1" x14ac:dyDescent="0.25">
      <c r="A108" s="14" t="s">
        <v>103</v>
      </c>
      <c r="B108" s="13">
        <v>0</v>
      </c>
      <c r="C108" s="13">
        <v>0</v>
      </c>
      <c r="D108" s="13">
        <v>0</v>
      </c>
      <c r="E108" s="13">
        <v>157697392</v>
      </c>
      <c r="F108" s="13">
        <v>0</v>
      </c>
      <c r="G108" s="13">
        <f t="shared" si="2"/>
        <v>157697392</v>
      </c>
      <c r="H108" s="13">
        <v>0</v>
      </c>
      <c r="I108" s="13">
        <v>157697392</v>
      </c>
      <c r="J108" s="13">
        <v>117732261</v>
      </c>
      <c r="K108" s="13">
        <v>39965131</v>
      </c>
      <c r="M108" s="6"/>
    </row>
    <row r="109" spans="1:13" hidden="1" outlineLevel="1" x14ac:dyDescent="0.25">
      <c r="A109" s="3" t="s">
        <v>104</v>
      </c>
      <c r="B109" s="12">
        <v>0</v>
      </c>
      <c r="C109" s="6">
        <v>0</v>
      </c>
      <c r="D109" s="6">
        <v>0</v>
      </c>
      <c r="E109" s="6">
        <v>3191147</v>
      </c>
      <c r="F109" s="6">
        <v>0</v>
      </c>
      <c r="G109" s="6">
        <f t="shared" si="2"/>
        <v>3191147</v>
      </c>
      <c r="H109" s="6">
        <v>0</v>
      </c>
      <c r="I109" s="6">
        <v>3191147</v>
      </c>
      <c r="J109" s="6">
        <v>3400000</v>
      </c>
      <c r="K109" s="6">
        <v>-208853</v>
      </c>
      <c r="M109" s="6"/>
    </row>
    <row r="110" spans="1:13" hidden="1" outlineLevel="1" x14ac:dyDescent="0.25">
      <c r="A110" s="3" t="s">
        <v>105</v>
      </c>
      <c r="B110" s="12">
        <v>0</v>
      </c>
      <c r="C110" s="6">
        <v>0</v>
      </c>
      <c r="D110" s="6">
        <v>0</v>
      </c>
      <c r="E110" s="6">
        <v>16469007</v>
      </c>
      <c r="F110" s="6">
        <v>0</v>
      </c>
      <c r="G110" s="6">
        <f t="shared" si="2"/>
        <v>16469007</v>
      </c>
      <c r="H110" s="6">
        <v>0</v>
      </c>
      <c r="I110" s="6">
        <v>16469007</v>
      </c>
      <c r="J110" s="6">
        <v>16469007</v>
      </c>
      <c r="K110" s="6">
        <v>0</v>
      </c>
      <c r="M110" s="6"/>
    </row>
    <row r="111" spans="1:13" hidden="1" outlineLevel="1" x14ac:dyDescent="0.25">
      <c r="A111" s="3" t="s">
        <v>106</v>
      </c>
      <c r="B111" s="12">
        <v>0</v>
      </c>
      <c r="C111" s="6">
        <v>0</v>
      </c>
      <c r="D111" s="6">
        <v>0</v>
      </c>
      <c r="E111" s="6">
        <v>13318129</v>
      </c>
      <c r="F111" s="6">
        <v>0</v>
      </c>
      <c r="G111" s="6">
        <f t="shared" si="2"/>
        <v>13318129</v>
      </c>
      <c r="H111" s="6">
        <v>0</v>
      </c>
      <c r="I111" s="6">
        <v>13318129</v>
      </c>
      <c r="J111" s="6">
        <v>11970000</v>
      </c>
      <c r="K111" s="6">
        <v>1348129</v>
      </c>
      <c r="M111" s="6"/>
    </row>
    <row r="112" spans="1:13" hidden="1" outlineLevel="1" x14ac:dyDescent="0.25">
      <c r="A112" s="3" t="s">
        <v>107</v>
      </c>
      <c r="B112" s="12">
        <v>0</v>
      </c>
      <c r="C112" s="6">
        <v>0</v>
      </c>
      <c r="D112" s="6">
        <v>0</v>
      </c>
      <c r="E112" s="6">
        <v>276272</v>
      </c>
      <c r="F112" s="6">
        <v>0</v>
      </c>
      <c r="G112" s="6">
        <f t="shared" si="2"/>
        <v>276272</v>
      </c>
      <c r="H112" s="6">
        <v>0</v>
      </c>
      <c r="I112" s="6">
        <v>276272</v>
      </c>
      <c r="J112" s="6">
        <v>200000</v>
      </c>
      <c r="K112" s="6">
        <v>76272</v>
      </c>
      <c r="M112" s="6"/>
    </row>
    <row r="113" spans="1:13" hidden="1" outlineLevel="1" x14ac:dyDescent="0.25">
      <c r="A113" s="3" t="s">
        <v>108</v>
      </c>
      <c r="B113" s="12">
        <v>0</v>
      </c>
      <c r="C113" s="6">
        <v>0</v>
      </c>
      <c r="D113" s="6">
        <v>0</v>
      </c>
      <c r="E113" s="6">
        <v>0</v>
      </c>
      <c r="F113" s="6">
        <v>0</v>
      </c>
      <c r="G113" s="6">
        <f t="shared" si="2"/>
        <v>0</v>
      </c>
      <c r="H113" s="6">
        <v>0</v>
      </c>
      <c r="I113" s="6">
        <v>0</v>
      </c>
      <c r="J113" s="6">
        <v>550001</v>
      </c>
      <c r="K113" s="6">
        <v>-550001</v>
      </c>
      <c r="M113" s="6"/>
    </row>
    <row r="114" spans="1:13" hidden="1" outlineLevel="1" x14ac:dyDescent="0.25">
      <c r="A114" s="3" t="s">
        <v>109</v>
      </c>
      <c r="B114" s="12">
        <v>0</v>
      </c>
      <c r="C114" s="6">
        <v>0</v>
      </c>
      <c r="D114" s="6">
        <v>0</v>
      </c>
      <c r="E114" s="6">
        <v>65641124</v>
      </c>
      <c r="F114" s="6">
        <v>0</v>
      </c>
      <c r="G114" s="6">
        <f t="shared" si="2"/>
        <v>65641124</v>
      </c>
      <c r="H114" s="6">
        <v>0</v>
      </c>
      <c r="I114" s="6">
        <v>65641124</v>
      </c>
      <c r="J114" s="6">
        <v>26470255</v>
      </c>
      <c r="K114" s="6">
        <v>39170869</v>
      </c>
      <c r="M114" s="6"/>
    </row>
    <row r="115" spans="1:13" hidden="1" outlineLevel="1" x14ac:dyDescent="0.25">
      <c r="A115" s="3" t="s">
        <v>110</v>
      </c>
      <c r="B115" s="12">
        <v>0</v>
      </c>
      <c r="C115" s="6">
        <v>0</v>
      </c>
      <c r="D115" s="6">
        <v>0</v>
      </c>
      <c r="E115" s="6">
        <v>57811337</v>
      </c>
      <c r="F115" s="6">
        <v>0</v>
      </c>
      <c r="G115" s="6">
        <f t="shared" ref="G115:G159" si="3">SUM(C115:F115)</f>
        <v>57811337</v>
      </c>
      <c r="H115" s="6">
        <v>0</v>
      </c>
      <c r="I115" s="6">
        <v>57811337</v>
      </c>
      <c r="J115" s="6">
        <v>58468998</v>
      </c>
      <c r="K115" s="6">
        <v>-657661</v>
      </c>
      <c r="M115" s="6"/>
    </row>
    <row r="116" spans="1:13" hidden="1" outlineLevel="1" x14ac:dyDescent="0.25">
      <c r="A116" s="3" t="s">
        <v>111</v>
      </c>
      <c r="B116" s="12">
        <v>0</v>
      </c>
      <c r="C116" s="6">
        <v>0</v>
      </c>
      <c r="D116" s="6">
        <v>0</v>
      </c>
      <c r="E116" s="6">
        <v>990376</v>
      </c>
      <c r="F116" s="6">
        <v>0</v>
      </c>
      <c r="G116" s="6">
        <f t="shared" si="3"/>
        <v>990376</v>
      </c>
      <c r="H116" s="6">
        <v>0</v>
      </c>
      <c r="I116" s="6">
        <v>990376</v>
      </c>
      <c r="J116" s="6">
        <v>204000</v>
      </c>
      <c r="K116" s="6">
        <v>786376</v>
      </c>
      <c r="M116" s="6"/>
    </row>
    <row r="117" spans="1:13" collapsed="1" x14ac:dyDescent="0.25">
      <c r="A117" s="14" t="s">
        <v>112</v>
      </c>
      <c r="B117" s="13">
        <v>0</v>
      </c>
      <c r="C117" s="13">
        <v>12194804</v>
      </c>
      <c r="D117" s="13">
        <v>0</v>
      </c>
      <c r="E117" s="13">
        <v>21143145</v>
      </c>
      <c r="F117" s="13">
        <v>0</v>
      </c>
      <c r="G117" s="13">
        <f t="shared" si="3"/>
        <v>33337949</v>
      </c>
      <c r="H117" s="13">
        <v>0</v>
      </c>
      <c r="I117" s="13">
        <v>33337949</v>
      </c>
      <c r="J117" s="13">
        <v>25623094</v>
      </c>
      <c r="K117" s="13">
        <v>7714855</v>
      </c>
      <c r="M117" s="6"/>
    </row>
    <row r="118" spans="1:13" hidden="1" outlineLevel="1" x14ac:dyDescent="0.25">
      <c r="A118" s="3" t="s">
        <v>113</v>
      </c>
      <c r="B118" s="12">
        <v>0</v>
      </c>
      <c r="C118" s="6">
        <v>920593</v>
      </c>
      <c r="D118" s="6">
        <v>0</v>
      </c>
      <c r="E118" s="6">
        <v>0</v>
      </c>
      <c r="F118" s="6">
        <v>0</v>
      </c>
      <c r="G118" s="6">
        <f t="shared" si="3"/>
        <v>920593</v>
      </c>
      <c r="H118" s="6">
        <v>0</v>
      </c>
      <c r="I118" s="6">
        <v>920593</v>
      </c>
      <c r="J118" s="6">
        <v>1171131</v>
      </c>
      <c r="K118" s="6">
        <v>-250538</v>
      </c>
      <c r="M118" s="6"/>
    </row>
    <row r="119" spans="1:13" hidden="1" outlineLevel="1" x14ac:dyDescent="0.25">
      <c r="A119" s="3" t="s">
        <v>208</v>
      </c>
      <c r="B119" s="12">
        <v>0</v>
      </c>
      <c r="C119" s="6">
        <v>7446735</v>
      </c>
      <c r="D119" s="6">
        <v>0</v>
      </c>
      <c r="E119" s="6">
        <v>3445448</v>
      </c>
      <c r="F119" s="6">
        <v>0</v>
      </c>
      <c r="G119" s="6">
        <f t="shared" si="3"/>
        <v>10892183</v>
      </c>
      <c r="H119" s="6">
        <v>0</v>
      </c>
      <c r="I119" s="6">
        <v>10892183</v>
      </c>
      <c r="J119" s="6">
        <v>10120509</v>
      </c>
      <c r="K119" s="6">
        <v>771674</v>
      </c>
      <c r="M119" s="6"/>
    </row>
    <row r="120" spans="1:13" hidden="1" outlineLevel="1" x14ac:dyDescent="0.25">
      <c r="A120" s="3" t="s">
        <v>114</v>
      </c>
      <c r="B120" s="12">
        <v>0</v>
      </c>
      <c r="C120" s="6">
        <v>3827476</v>
      </c>
      <c r="D120" s="6">
        <v>0</v>
      </c>
      <c r="E120" s="6">
        <v>214673</v>
      </c>
      <c r="F120" s="6">
        <v>0</v>
      </c>
      <c r="G120" s="6">
        <f t="shared" si="3"/>
        <v>4042149</v>
      </c>
      <c r="H120" s="6">
        <v>0</v>
      </c>
      <c r="I120" s="6">
        <v>4042149</v>
      </c>
      <c r="J120" s="6">
        <v>4032150</v>
      </c>
      <c r="K120" s="6">
        <v>9999</v>
      </c>
      <c r="M120" s="6"/>
    </row>
    <row r="121" spans="1:13" hidden="1" outlineLevel="1" x14ac:dyDescent="0.25">
      <c r="A121" s="3" t="s">
        <v>115</v>
      </c>
      <c r="B121" s="12">
        <v>0</v>
      </c>
      <c r="C121" s="6">
        <v>0</v>
      </c>
      <c r="D121" s="6">
        <v>0</v>
      </c>
      <c r="E121" s="6">
        <v>7250111</v>
      </c>
      <c r="F121" s="6">
        <v>0</v>
      </c>
      <c r="G121" s="6">
        <f t="shared" si="3"/>
        <v>7250111</v>
      </c>
      <c r="H121" s="6">
        <v>0</v>
      </c>
      <c r="I121" s="6">
        <v>7250111</v>
      </c>
      <c r="J121" s="6">
        <v>5699304</v>
      </c>
      <c r="K121" s="6">
        <v>1550807</v>
      </c>
      <c r="M121" s="6"/>
    </row>
    <row r="122" spans="1:13" hidden="1" outlineLevel="1" x14ac:dyDescent="0.25">
      <c r="A122" s="3" t="s">
        <v>116</v>
      </c>
      <c r="B122" s="12">
        <v>0</v>
      </c>
      <c r="C122" s="6">
        <v>0</v>
      </c>
      <c r="D122" s="6">
        <v>0</v>
      </c>
      <c r="E122" s="6">
        <v>4339468</v>
      </c>
      <c r="F122" s="6">
        <v>0</v>
      </c>
      <c r="G122" s="6">
        <f t="shared" si="3"/>
        <v>4339468</v>
      </c>
      <c r="H122" s="6">
        <v>0</v>
      </c>
      <c r="I122" s="6">
        <v>4339468</v>
      </c>
      <c r="J122" s="6">
        <v>2000000</v>
      </c>
      <c r="K122" s="6">
        <v>2339468</v>
      </c>
      <c r="M122" s="6"/>
    </row>
    <row r="123" spans="1:13" hidden="1" outlineLevel="1" x14ac:dyDescent="0.25">
      <c r="A123" s="3" t="s">
        <v>117</v>
      </c>
      <c r="B123" s="12">
        <v>0</v>
      </c>
      <c r="C123" s="6">
        <v>0</v>
      </c>
      <c r="D123" s="6">
        <v>0</v>
      </c>
      <c r="E123" s="6">
        <v>5862693</v>
      </c>
      <c r="F123" s="6">
        <v>0</v>
      </c>
      <c r="G123" s="6">
        <f t="shared" si="3"/>
        <v>5862693</v>
      </c>
      <c r="H123" s="6">
        <v>0</v>
      </c>
      <c r="I123" s="6">
        <v>5862693</v>
      </c>
      <c r="J123" s="6">
        <v>2600000</v>
      </c>
      <c r="K123" s="6">
        <v>3262693</v>
      </c>
      <c r="M123" s="6"/>
    </row>
    <row r="124" spans="1:13" collapsed="1" x14ac:dyDescent="0.25">
      <c r="A124" s="14" t="s">
        <v>118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f t="shared" si="3"/>
        <v>0</v>
      </c>
      <c r="H124" s="13">
        <v>0</v>
      </c>
      <c r="I124" s="13">
        <v>0</v>
      </c>
      <c r="J124" s="13">
        <v>10000</v>
      </c>
      <c r="K124" s="13">
        <v>-10000</v>
      </c>
      <c r="M124" s="6"/>
    </row>
    <row r="125" spans="1:13" hidden="1" outlineLevel="1" x14ac:dyDescent="0.25">
      <c r="A125" s="3" t="s">
        <v>119</v>
      </c>
      <c r="B125" s="12">
        <v>0</v>
      </c>
      <c r="C125" s="6">
        <v>0</v>
      </c>
      <c r="D125" s="6">
        <v>0</v>
      </c>
      <c r="E125" s="6">
        <v>0</v>
      </c>
      <c r="F125" s="6">
        <v>0</v>
      </c>
      <c r="G125" s="6">
        <f t="shared" si="3"/>
        <v>0</v>
      </c>
      <c r="H125" s="6">
        <v>0</v>
      </c>
      <c r="I125" s="6">
        <v>0</v>
      </c>
      <c r="J125" s="6">
        <v>10000</v>
      </c>
      <c r="K125" s="6">
        <v>-10000</v>
      </c>
      <c r="M125" s="6"/>
    </row>
    <row r="126" spans="1:13" collapsed="1" x14ac:dyDescent="0.25">
      <c r="A126" s="14" t="s">
        <v>120</v>
      </c>
      <c r="B126" s="13">
        <v>-27207499</v>
      </c>
      <c r="C126" s="13">
        <v>108363226</v>
      </c>
      <c r="D126" s="13">
        <v>45000000</v>
      </c>
      <c r="E126" s="13">
        <v>76840755</v>
      </c>
      <c r="F126" s="13">
        <v>0</v>
      </c>
      <c r="G126" s="13">
        <f t="shared" si="3"/>
        <v>230203981</v>
      </c>
      <c r="H126" s="13">
        <v>0</v>
      </c>
      <c r="I126" s="13">
        <v>202996482</v>
      </c>
      <c r="J126" s="13">
        <v>205116347</v>
      </c>
      <c r="K126" s="13">
        <v>-2119865</v>
      </c>
      <c r="M126" s="6"/>
    </row>
    <row r="127" spans="1:13" hidden="1" outlineLevel="1" x14ac:dyDescent="0.25">
      <c r="A127" s="3" t="s">
        <v>121</v>
      </c>
      <c r="B127" s="12">
        <v>0</v>
      </c>
      <c r="C127" s="6">
        <v>11519479</v>
      </c>
      <c r="D127" s="6">
        <v>0</v>
      </c>
      <c r="E127" s="6">
        <v>389650</v>
      </c>
      <c r="F127" s="6">
        <v>0</v>
      </c>
      <c r="G127" s="6">
        <f t="shared" si="3"/>
        <v>11909129</v>
      </c>
      <c r="H127" s="6">
        <v>0</v>
      </c>
      <c r="I127" s="6">
        <v>11909129</v>
      </c>
      <c r="J127" s="6">
        <v>12887246</v>
      </c>
      <c r="K127" s="6">
        <v>-978117</v>
      </c>
      <c r="M127" s="6"/>
    </row>
    <row r="128" spans="1:13" hidden="1" outlineLevel="1" x14ac:dyDescent="0.25">
      <c r="A128" s="3" t="s">
        <v>122</v>
      </c>
      <c r="B128" s="12">
        <v>0</v>
      </c>
      <c r="C128" s="6">
        <v>5790376</v>
      </c>
      <c r="D128" s="6">
        <v>0</v>
      </c>
      <c r="E128" s="6">
        <v>70332</v>
      </c>
      <c r="F128" s="6">
        <v>0</v>
      </c>
      <c r="G128" s="6">
        <f t="shared" si="3"/>
        <v>5860708</v>
      </c>
      <c r="H128" s="6">
        <v>0</v>
      </c>
      <c r="I128" s="6">
        <v>5860708</v>
      </c>
      <c r="J128" s="6">
        <v>5284908</v>
      </c>
      <c r="K128" s="6">
        <v>575800</v>
      </c>
      <c r="M128" s="6"/>
    </row>
    <row r="129" spans="1:13" hidden="1" outlineLevel="1" x14ac:dyDescent="0.25">
      <c r="A129" s="3" t="s">
        <v>123</v>
      </c>
      <c r="B129" s="12">
        <v>0</v>
      </c>
      <c r="C129" s="6">
        <v>721099</v>
      </c>
      <c r="D129" s="6">
        <v>0</v>
      </c>
      <c r="E129" s="6">
        <v>0</v>
      </c>
      <c r="F129" s="6">
        <v>0</v>
      </c>
      <c r="G129" s="6">
        <f t="shared" si="3"/>
        <v>721099</v>
      </c>
      <c r="H129" s="6">
        <v>0</v>
      </c>
      <c r="I129" s="6">
        <v>721099</v>
      </c>
      <c r="J129" s="6">
        <v>1445420</v>
      </c>
      <c r="K129" s="6">
        <v>-724321</v>
      </c>
      <c r="M129" s="6"/>
    </row>
    <row r="130" spans="1:13" hidden="1" outlineLevel="1" x14ac:dyDescent="0.25">
      <c r="A130" s="3" t="s">
        <v>124</v>
      </c>
      <c r="B130" s="12">
        <v>-1120500</v>
      </c>
      <c r="C130" s="6">
        <v>0</v>
      </c>
      <c r="D130" s="6">
        <v>0</v>
      </c>
      <c r="E130" s="6">
        <v>2846281</v>
      </c>
      <c r="F130" s="6">
        <v>0</v>
      </c>
      <c r="G130" s="6">
        <f t="shared" si="3"/>
        <v>2846281</v>
      </c>
      <c r="H130" s="6">
        <v>0</v>
      </c>
      <c r="I130" s="6">
        <v>1725781</v>
      </c>
      <c r="J130" s="6">
        <v>1729500</v>
      </c>
      <c r="K130" s="6">
        <v>-3719</v>
      </c>
      <c r="M130" s="6"/>
    </row>
    <row r="131" spans="1:13" hidden="1" outlineLevel="1" x14ac:dyDescent="0.25">
      <c r="A131" s="3" t="s">
        <v>125</v>
      </c>
      <c r="B131" s="12">
        <v>-23640527</v>
      </c>
      <c r="C131" s="6">
        <v>43945192</v>
      </c>
      <c r="D131" s="6">
        <v>0</v>
      </c>
      <c r="E131" s="6">
        <v>21427526</v>
      </c>
      <c r="F131" s="6">
        <v>0</v>
      </c>
      <c r="G131" s="6">
        <f t="shared" si="3"/>
        <v>65372718</v>
      </c>
      <c r="H131" s="6">
        <v>0</v>
      </c>
      <c r="I131" s="6">
        <v>41732191</v>
      </c>
      <c r="J131" s="6">
        <v>38234072</v>
      </c>
      <c r="K131" s="6">
        <v>3498119</v>
      </c>
      <c r="M131" s="6"/>
    </row>
    <row r="132" spans="1:13" hidden="1" outlineLevel="1" x14ac:dyDescent="0.25">
      <c r="A132" s="3" t="s">
        <v>126</v>
      </c>
      <c r="B132" s="12">
        <v>-30722</v>
      </c>
      <c r="C132" s="6">
        <v>17352316</v>
      </c>
      <c r="D132" s="6">
        <v>0</v>
      </c>
      <c r="E132" s="6">
        <v>2183445</v>
      </c>
      <c r="F132" s="6">
        <v>0</v>
      </c>
      <c r="G132" s="6">
        <f t="shared" si="3"/>
        <v>19535761</v>
      </c>
      <c r="H132" s="6">
        <v>0</v>
      </c>
      <c r="I132" s="6">
        <v>19505039</v>
      </c>
      <c r="J132" s="6">
        <v>20382620</v>
      </c>
      <c r="K132" s="6">
        <v>-877581</v>
      </c>
      <c r="M132" s="6"/>
    </row>
    <row r="133" spans="1:13" hidden="1" outlineLevel="1" x14ac:dyDescent="0.25">
      <c r="A133" s="3" t="s">
        <v>127</v>
      </c>
      <c r="B133" s="12">
        <v>-2415750</v>
      </c>
      <c r="C133" s="6">
        <v>16584764</v>
      </c>
      <c r="D133" s="6">
        <v>0</v>
      </c>
      <c r="E133" s="6">
        <v>30525876</v>
      </c>
      <c r="F133" s="6">
        <v>0</v>
      </c>
      <c r="G133" s="6">
        <f t="shared" si="3"/>
        <v>47110640</v>
      </c>
      <c r="H133" s="6">
        <v>0</v>
      </c>
      <c r="I133" s="6">
        <v>44694890</v>
      </c>
      <c r="J133" s="6">
        <v>49432081</v>
      </c>
      <c r="K133" s="6">
        <v>-4737191</v>
      </c>
      <c r="M133" s="6"/>
    </row>
    <row r="134" spans="1:13" hidden="1" outlineLevel="1" x14ac:dyDescent="0.25">
      <c r="A134" s="3" t="s">
        <v>128</v>
      </c>
      <c r="B134" s="12">
        <v>0</v>
      </c>
      <c r="C134" s="6">
        <v>0</v>
      </c>
      <c r="D134" s="6">
        <v>0</v>
      </c>
      <c r="E134" s="6">
        <v>16487824</v>
      </c>
      <c r="F134" s="6">
        <v>0</v>
      </c>
      <c r="G134" s="6">
        <f t="shared" si="3"/>
        <v>16487824</v>
      </c>
      <c r="H134" s="6">
        <v>0</v>
      </c>
      <c r="I134" s="6">
        <v>16487824</v>
      </c>
      <c r="J134" s="6">
        <v>15490500</v>
      </c>
      <c r="K134" s="6">
        <v>997324</v>
      </c>
      <c r="M134" s="6"/>
    </row>
    <row r="135" spans="1:13" hidden="1" outlineLevel="1" x14ac:dyDescent="0.25">
      <c r="A135" s="3" t="s">
        <v>129</v>
      </c>
      <c r="B135" s="12">
        <v>0</v>
      </c>
      <c r="C135" s="6">
        <v>7350000</v>
      </c>
      <c r="D135" s="6">
        <v>45000000</v>
      </c>
      <c r="E135" s="6">
        <v>0</v>
      </c>
      <c r="F135" s="6">
        <v>0</v>
      </c>
      <c r="G135" s="6">
        <f t="shared" si="3"/>
        <v>52350000</v>
      </c>
      <c r="H135" s="6">
        <v>0</v>
      </c>
      <c r="I135" s="6">
        <v>52350000</v>
      </c>
      <c r="J135" s="6">
        <v>52350000</v>
      </c>
      <c r="K135" s="6">
        <v>0</v>
      </c>
      <c r="M135" s="6"/>
    </row>
    <row r="136" spans="1:13" hidden="1" outlineLevel="1" x14ac:dyDescent="0.25">
      <c r="A136" s="3" t="s">
        <v>130</v>
      </c>
      <c r="B136" s="12">
        <v>0</v>
      </c>
      <c r="C136" s="6">
        <v>5100000</v>
      </c>
      <c r="D136" s="6">
        <v>0</v>
      </c>
      <c r="E136" s="6">
        <v>0</v>
      </c>
      <c r="F136" s="6">
        <v>0</v>
      </c>
      <c r="G136" s="6">
        <f t="shared" si="3"/>
        <v>5100000</v>
      </c>
      <c r="H136" s="6">
        <v>0</v>
      </c>
      <c r="I136" s="6">
        <v>5100000</v>
      </c>
      <c r="J136" s="6">
        <v>5100000</v>
      </c>
      <c r="K136" s="6">
        <v>0</v>
      </c>
      <c r="M136" s="6"/>
    </row>
    <row r="137" spans="1:13" hidden="1" outlineLevel="1" x14ac:dyDescent="0.25">
      <c r="A137" s="3" t="s">
        <v>131</v>
      </c>
      <c r="B137" s="12">
        <v>0</v>
      </c>
      <c r="C137" s="6">
        <v>0</v>
      </c>
      <c r="D137" s="6">
        <v>0</v>
      </c>
      <c r="E137" s="6">
        <v>6546</v>
      </c>
      <c r="F137" s="6">
        <v>0</v>
      </c>
      <c r="G137" s="6">
        <f t="shared" si="3"/>
        <v>6546</v>
      </c>
      <c r="H137" s="6">
        <v>0</v>
      </c>
      <c r="I137" s="6">
        <v>6546</v>
      </c>
      <c r="J137" s="6">
        <v>80000</v>
      </c>
      <c r="K137" s="6">
        <v>-73454</v>
      </c>
      <c r="M137" s="6"/>
    </row>
    <row r="138" spans="1:13" hidden="1" outlineLevel="1" x14ac:dyDescent="0.25">
      <c r="A138" s="3" t="s">
        <v>205</v>
      </c>
      <c r="B138" s="12">
        <v>0</v>
      </c>
      <c r="C138" s="6">
        <v>0</v>
      </c>
      <c r="D138" s="6">
        <v>0</v>
      </c>
      <c r="E138" s="6">
        <v>1810475</v>
      </c>
      <c r="F138" s="6">
        <v>0</v>
      </c>
      <c r="G138" s="6">
        <f t="shared" si="3"/>
        <v>1810475</v>
      </c>
      <c r="H138" s="6">
        <v>0</v>
      </c>
      <c r="I138" s="6">
        <v>1810475</v>
      </c>
      <c r="J138" s="6">
        <v>1785000</v>
      </c>
      <c r="K138" s="6">
        <v>25475</v>
      </c>
      <c r="M138" s="6"/>
    </row>
    <row r="139" spans="1:13" collapsed="1" x14ac:dyDescent="0.25">
      <c r="A139" s="14" t="s">
        <v>132</v>
      </c>
      <c r="B139" s="13">
        <v>-9803923</v>
      </c>
      <c r="C139" s="13">
        <v>0</v>
      </c>
      <c r="D139" s="13">
        <v>0</v>
      </c>
      <c r="E139" s="13">
        <v>536543</v>
      </c>
      <c r="F139" s="13">
        <v>0</v>
      </c>
      <c r="G139" s="13">
        <f t="shared" si="3"/>
        <v>536543</v>
      </c>
      <c r="H139" s="13">
        <v>-146227662</v>
      </c>
      <c r="I139" s="13">
        <v>-155495042</v>
      </c>
      <c r="J139" s="13">
        <v>-108423342</v>
      </c>
      <c r="K139" s="13">
        <v>-47071700</v>
      </c>
      <c r="M139" s="6"/>
    </row>
    <row r="140" spans="1:13" hidden="1" outlineLevel="1" x14ac:dyDescent="0.25">
      <c r="A140" s="3" t="s">
        <v>133</v>
      </c>
      <c r="B140" s="12">
        <v>0</v>
      </c>
      <c r="C140" s="6">
        <v>0</v>
      </c>
      <c r="D140" s="6">
        <v>0</v>
      </c>
      <c r="E140" s="6">
        <v>351309</v>
      </c>
      <c r="F140" s="6">
        <v>0</v>
      </c>
      <c r="G140" s="6">
        <f t="shared" si="3"/>
        <v>351309</v>
      </c>
      <c r="H140" s="6">
        <v>-6009359</v>
      </c>
      <c r="I140" s="6">
        <v>-5658050</v>
      </c>
      <c r="J140" s="6">
        <v>-2250000</v>
      </c>
      <c r="K140" s="6">
        <v>-3408050</v>
      </c>
      <c r="M140" s="6"/>
    </row>
    <row r="141" spans="1:13" hidden="1" outlineLevel="1" x14ac:dyDescent="0.25">
      <c r="A141" s="3" t="s">
        <v>134</v>
      </c>
      <c r="B141" s="12">
        <v>-9803923</v>
      </c>
      <c r="C141" s="6">
        <v>0</v>
      </c>
      <c r="D141" s="6">
        <v>0</v>
      </c>
      <c r="E141" s="6">
        <v>0</v>
      </c>
      <c r="F141" s="6">
        <v>0</v>
      </c>
      <c r="G141" s="6">
        <f t="shared" si="3"/>
        <v>0</v>
      </c>
      <c r="H141" s="6">
        <v>0</v>
      </c>
      <c r="I141" s="6">
        <v>-9803923</v>
      </c>
      <c r="J141" s="6">
        <v>-9250003</v>
      </c>
      <c r="K141" s="6">
        <v>-553920</v>
      </c>
      <c r="M141" s="6"/>
    </row>
    <row r="142" spans="1:13" hidden="1" outlineLevel="1" x14ac:dyDescent="0.25">
      <c r="A142" s="3" t="s">
        <v>211</v>
      </c>
      <c r="B142" s="12">
        <v>0</v>
      </c>
      <c r="C142" s="6">
        <v>0</v>
      </c>
      <c r="D142" s="6">
        <v>0</v>
      </c>
      <c r="E142" s="6">
        <v>0</v>
      </c>
      <c r="F142" s="6">
        <v>0</v>
      </c>
      <c r="G142" s="6">
        <f t="shared" si="3"/>
        <v>0</v>
      </c>
      <c r="H142" s="6">
        <v>-159733766</v>
      </c>
      <c r="I142" s="6">
        <v>-159733766</v>
      </c>
      <c r="J142" s="6">
        <v>-96923339</v>
      </c>
      <c r="K142" s="6">
        <v>-62810427</v>
      </c>
      <c r="M142" s="6"/>
    </row>
    <row r="143" spans="1:13" hidden="1" outlineLevel="1" x14ac:dyDescent="0.25">
      <c r="A143" s="3" t="s">
        <v>135</v>
      </c>
      <c r="B143" s="12">
        <v>0</v>
      </c>
      <c r="C143" s="6">
        <v>0</v>
      </c>
      <c r="D143" s="6">
        <v>0</v>
      </c>
      <c r="E143" s="6">
        <v>185234</v>
      </c>
      <c r="F143" s="6">
        <v>0</v>
      </c>
      <c r="G143" s="6">
        <f t="shared" si="3"/>
        <v>185234</v>
      </c>
      <c r="H143" s="6">
        <v>19515463</v>
      </c>
      <c r="I143" s="6">
        <v>19700697</v>
      </c>
      <c r="J143" s="6">
        <v>0</v>
      </c>
      <c r="K143" s="6">
        <v>19700697</v>
      </c>
      <c r="M143" s="6"/>
    </row>
    <row r="144" spans="1:13" collapsed="1" x14ac:dyDescent="0.25">
      <c r="A144" s="14" t="s">
        <v>136</v>
      </c>
      <c r="B144" s="13">
        <v>-525065313</v>
      </c>
      <c r="C144" s="13">
        <v>14548578</v>
      </c>
      <c r="D144" s="13">
        <v>0</v>
      </c>
      <c r="E144" s="13">
        <v>133760663</v>
      </c>
      <c r="F144" s="13">
        <v>108458802</v>
      </c>
      <c r="G144" s="13">
        <f t="shared" si="3"/>
        <v>256768043</v>
      </c>
      <c r="H144" s="13">
        <v>525848970</v>
      </c>
      <c r="I144" s="13">
        <v>257551700</v>
      </c>
      <c r="J144" s="13">
        <v>51295850</v>
      </c>
      <c r="K144" s="13">
        <v>206255850</v>
      </c>
      <c r="M144" s="6"/>
    </row>
    <row r="145" spans="1:13" hidden="1" outlineLevel="1" x14ac:dyDescent="0.25">
      <c r="A145" s="3" t="s">
        <v>137</v>
      </c>
      <c r="B145" s="12">
        <v>-16469007</v>
      </c>
      <c r="C145" s="6">
        <v>0</v>
      </c>
      <c r="D145" s="6">
        <v>0</v>
      </c>
      <c r="E145" s="6">
        <v>0</v>
      </c>
      <c r="F145" s="6">
        <v>5957901</v>
      </c>
      <c r="G145" s="6">
        <f t="shared" si="3"/>
        <v>5957901</v>
      </c>
      <c r="H145" s="6">
        <v>0</v>
      </c>
      <c r="I145" s="6">
        <v>-10511106</v>
      </c>
      <c r="J145" s="6">
        <v>-10415355</v>
      </c>
      <c r="K145" s="6">
        <v>-95751</v>
      </c>
      <c r="M145" s="6"/>
    </row>
    <row r="146" spans="1:13" hidden="1" outlineLevel="1" x14ac:dyDescent="0.25">
      <c r="A146" s="3" t="s">
        <v>138</v>
      </c>
      <c r="B146" s="12">
        <v>-6751503</v>
      </c>
      <c r="C146" s="6">
        <v>14548578</v>
      </c>
      <c r="D146" s="6">
        <v>0</v>
      </c>
      <c r="E146" s="6">
        <v>3516529</v>
      </c>
      <c r="F146" s="6">
        <v>0</v>
      </c>
      <c r="G146" s="6">
        <f t="shared" si="3"/>
        <v>18065107</v>
      </c>
      <c r="H146" s="6">
        <v>0</v>
      </c>
      <c r="I146" s="6">
        <v>11313604</v>
      </c>
      <c r="J146" s="6">
        <v>8426324</v>
      </c>
      <c r="K146" s="6">
        <v>2887280</v>
      </c>
      <c r="M146" s="6"/>
    </row>
    <row r="147" spans="1:13" hidden="1" outlineLevel="1" x14ac:dyDescent="0.25">
      <c r="A147" s="3" t="s">
        <v>139</v>
      </c>
      <c r="B147" s="12">
        <v>-5050527</v>
      </c>
      <c r="C147" s="6">
        <v>0</v>
      </c>
      <c r="D147" s="6">
        <v>0</v>
      </c>
      <c r="E147" s="6">
        <v>2972920</v>
      </c>
      <c r="F147" s="6">
        <v>398511</v>
      </c>
      <c r="G147" s="6">
        <f t="shared" si="3"/>
        <v>3371431</v>
      </c>
      <c r="H147" s="6">
        <v>0</v>
      </c>
      <c r="I147" s="6">
        <v>-1679096</v>
      </c>
      <c r="J147" s="6">
        <v>-3484574</v>
      </c>
      <c r="K147" s="6">
        <v>1805478</v>
      </c>
      <c r="M147" s="6"/>
    </row>
    <row r="148" spans="1:13" hidden="1" outlineLevel="1" x14ac:dyDescent="0.25">
      <c r="A148" s="3" t="s">
        <v>140</v>
      </c>
      <c r="B148" s="12">
        <v>-5335905</v>
      </c>
      <c r="C148" s="6">
        <v>0</v>
      </c>
      <c r="D148" s="6">
        <v>0</v>
      </c>
      <c r="E148" s="6">
        <v>3850220</v>
      </c>
      <c r="F148" s="6">
        <v>708168</v>
      </c>
      <c r="G148" s="6">
        <f t="shared" si="3"/>
        <v>4558388</v>
      </c>
      <c r="H148" s="6">
        <v>0</v>
      </c>
      <c r="I148" s="6">
        <v>-777517</v>
      </c>
      <c r="J148" s="6">
        <v>-3437356</v>
      </c>
      <c r="K148" s="6">
        <v>2659839</v>
      </c>
      <c r="M148" s="6"/>
    </row>
    <row r="149" spans="1:13" hidden="1" outlineLevel="1" x14ac:dyDescent="0.25">
      <c r="A149" s="3" t="s">
        <v>141</v>
      </c>
      <c r="B149" s="12">
        <v>-8320965</v>
      </c>
      <c r="C149" s="6">
        <v>0</v>
      </c>
      <c r="D149" s="6">
        <v>0</v>
      </c>
      <c r="E149" s="6">
        <v>2470517</v>
      </c>
      <c r="F149" s="6">
        <v>1094001</v>
      </c>
      <c r="G149" s="6">
        <f t="shared" si="3"/>
        <v>3564518</v>
      </c>
      <c r="H149" s="6">
        <v>0</v>
      </c>
      <c r="I149" s="6">
        <v>-4756447</v>
      </c>
      <c r="J149" s="6">
        <v>-6174988</v>
      </c>
      <c r="K149" s="6">
        <v>1418541</v>
      </c>
      <c r="M149" s="6"/>
    </row>
    <row r="150" spans="1:13" hidden="1" outlineLevel="1" x14ac:dyDescent="0.25">
      <c r="A150" s="3" t="s">
        <v>142</v>
      </c>
      <c r="B150" s="12">
        <v>-10816392</v>
      </c>
      <c r="C150" s="6">
        <v>0</v>
      </c>
      <c r="D150" s="6">
        <v>0</v>
      </c>
      <c r="E150" s="6">
        <v>3818886</v>
      </c>
      <c r="F150" s="6">
        <v>1557405</v>
      </c>
      <c r="G150" s="6">
        <f t="shared" si="3"/>
        <v>5376291</v>
      </c>
      <c r="H150" s="6">
        <v>0</v>
      </c>
      <c r="I150" s="6">
        <v>-5440101</v>
      </c>
      <c r="J150" s="6">
        <v>-7725397</v>
      </c>
      <c r="K150" s="6">
        <v>2285296</v>
      </c>
      <c r="M150" s="6"/>
    </row>
    <row r="151" spans="1:13" hidden="1" outlineLevel="1" x14ac:dyDescent="0.25">
      <c r="A151" s="3" t="s">
        <v>143</v>
      </c>
      <c r="B151" s="12">
        <v>-13640115</v>
      </c>
      <c r="C151" s="6">
        <v>0</v>
      </c>
      <c r="D151" s="6">
        <v>0</v>
      </c>
      <c r="E151" s="6">
        <v>4737620</v>
      </c>
      <c r="F151" s="6">
        <v>5154897</v>
      </c>
      <c r="G151" s="6">
        <f t="shared" si="3"/>
        <v>9892517</v>
      </c>
      <c r="H151" s="6">
        <v>0</v>
      </c>
      <c r="I151" s="6">
        <v>-3747598</v>
      </c>
      <c r="J151" s="6">
        <v>-6464985</v>
      </c>
      <c r="K151" s="6">
        <v>2717387</v>
      </c>
      <c r="M151" s="6"/>
    </row>
    <row r="152" spans="1:13" hidden="1" outlineLevel="1" x14ac:dyDescent="0.25">
      <c r="A152" s="3" t="s">
        <v>144</v>
      </c>
      <c r="B152" s="12">
        <v>-235407</v>
      </c>
      <c r="C152" s="6">
        <v>0</v>
      </c>
      <c r="D152" s="6">
        <v>0</v>
      </c>
      <c r="E152" s="6">
        <v>136652</v>
      </c>
      <c r="F152" s="6">
        <v>28131</v>
      </c>
      <c r="G152" s="6">
        <f t="shared" si="3"/>
        <v>164783</v>
      </c>
      <c r="H152" s="6">
        <v>0</v>
      </c>
      <c r="I152" s="6">
        <v>-70624</v>
      </c>
      <c r="J152" s="6">
        <v>-137760</v>
      </c>
      <c r="K152" s="6">
        <v>67136</v>
      </c>
      <c r="M152" s="6"/>
    </row>
    <row r="153" spans="1:13" hidden="1" outlineLevel="1" x14ac:dyDescent="0.25">
      <c r="A153" s="3" t="s">
        <v>145</v>
      </c>
      <c r="B153" s="12">
        <v>-52909332</v>
      </c>
      <c r="C153" s="6">
        <v>0</v>
      </c>
      <c r="D153" s="6">
        <v>0</v>
      </c>
      <c r="E153" s="6">
        <v>15010420</v>
      </c>
      <c r="F153" s="6">
        <v>6767454</v>
      </c>
      <c r="G153" s="6">
        <f t="shared" si="3"/>
        <v>21777874</v>
      </c>
      <c r="H153" s="6">
        <v>0</v>
      </c>
      <c r="I153" s="6">
        <v>-31131458</v>
      </c>
      <c r="J153" s="6">
        <v>-37965509</v>
      </c>
      <c r="K153" s="6">
        <v>6834051</v>
      </c>
      <c r="M153" s="6"/>
    </row>
    <row r="154" spans="1:13" hidden="1" outlineLevel="1" x14ac:dyDescent="0.25">
      <c r="A154" s="3" t="s">
        <v>146</v>
      </c>
      <c r="B154" s="12">
        <v>-62420352</v>
      </c>
      <c r="C154" s="6">
        <v>0</v>
      </c>
      <c r="D154" s="6">
        <v>0</v>
      </c>
      <c r="E154" s="6">
        <v>19190711</v>
      </c>
      <c r="F154" s="6">
        <v>8420079</v>
      </c>
      <c r="G154" s="6">
        <f t="shared" si="3"/>
        <v>27610790</v>
      </c>
      <c r="H154" s="6">
        <v>0</v>
      </c>
      <c r="I154" s="6">
        <v>-34809562</v>
      </c>
      <c r="J154" s="6">
        <v>-42531796</v>
      </c>
      <c r="K154" s="6">
        <v>7722234</v>
      </c>
      <c r="M154" s="6"/>
    </row>
    <row r="155" spans="1:13" hidden="1" outlineLevel="1" x14ac:dyDescent="0.25">
      <c r="A155" s="3" t="s">
        <v>147</v>
      </c>
      <c r="B155" s="12">
        <v>-33837432</v>
      </c>
      <c r="C155" s="6">
        <v>0</v>
      </c>
      <c r="D155" s="6">
        <v>0</v>
      </c>
      <c r="E155" s="6">
        <v>8269064</v>
      </c>
      <c r="F155" s="6">
        <v>6714537</v>
      </c>
      <c r="G155" s="6">
        <f t="shared" si="3"/>
        <v>14983601</v>
      </c>
      <c r="H155" s="6">
        <v>0</v>
      </c>
      <c r="I155" s="6">
        <v>-18853831</v>
      </c>
      <c r="J155" s="6">
        <v>-22634246</v>
      </c>
      <c r="K155" s="6">
        <v>3780415</v>
      </c>
      <c r="M155" s="6"/>
    </row>
    <row r="156" spans="1:13" hidden="1" outlineLevel="1" x14ac:dyDescent="0.25">
      <c r="A156" s="3" t="s">
        <v>148</v>
      </c>
      <c r="B156" s="12">
        <v>-12532110</v>
      </c>
      <c r="C156" s="6">
        <v>0</v>
      </c>
      <c r="D156" s="6">
        <v>0</v>
      </c>
      <c r="E156" s="6">
        <v>2872756</v>
      </c>
      <c r="F156" s="6">
        <v>2919435</v>
      </c>
      <c r="G156" s="6">
        <f t="shared" si="3"/>
        <v>5792191</v>
      </c>
      <c r="H156" s="6">
        <v>0</v>
      </c>
      <c r="I156" s="6">
        <v>-6739919</v>
      </c>
      <c r="J156" s="6">
        <v>-4353678</v>
      </c>
      <c r="K156" s="6">
        <v>-2386241</v>
      </c>
      <c r="M156" s="6"/>
    </row>
    <row r="157" spans="1:13" hidden="1" outlineLevel="1" x14ac:dyDescent="0.25">
      <c r="A157" s="3" t="s">
        <v>149</v>
      </c>
      <c r="B157" s="12">
        <v>-3890997</v>
      </c>
      <c r="C157" s="6">
        <v>0</v>
      </c>
      <c r="D157" s="6">
        <v>0</v>
      </c>
      <c r="E157" s="6">
        <v>2691459</v>
      </c>
      <c r="F157" s="6">
        <v>583293</v>
      </c>
      <c r="G157" s="6">
        <f t="shared" si="3"/>
        <v>3274752</v>
      </c>
      <c r="H157" s="6">
        <v>0</v>
      </c>
      <c r="I157" s="6">
        <v>-616245</v>
      </c>
      <c r="J157" s="6">
        <v>-1206414</v>
      </c>
      <c r="K157" s="6">
        <v>590169</v>
      </c>
      <c r="M157" s="6"/>
    </row>
    <row r="158" spans="1:13" hidden="1" outlineLevel="1" x14ac:dyDescent="0.25">
      <c r="A158" s="3" t="s">
        <v>150</v>
      </c>
      <c r="B158" s="12">
        <v>-92746701</v>
      </c>
      <c r="C158" s="6">
        <v>0</v>
      </c>
      <c r="D158" s="6">
        <v>0</v>
      </c>
      <c r="E158" s="6">
        <v>10325652</v>
      </c>
      <c r="F158" s="6">
        <v>25545603</v>
      </c>
      <c r="G158" s="6">
        <f t="shared" si="3"/>
        <v>35871255</v>
      </c>
      <c r="H158" s="6">
        <v>0</v>
      </c>
      <c r="I158" s="6">
        <v>-56875446</v>
      </c>
      <c r="J158" s="6">
        <v>-59390825</v>
      </c>
      <c r="K158" s="6">
        <v>2515379</v>
      </c>
      <c r="M158" s="6"/>
    </row>
    <row r="159" spans="1:13" hidden="1" outlineLevel="1" x14ac:dyDescent="0.25">
      <c r="A159" s="3" t="s">
        <v>151</v>
      </c>
      <c r="B159" s="12">
        <v>-4438008</v>
      </c>
      <c r="C159" s="6">
        <v>0</v>
      </c>
      <c r="D159" s="6">
        <v>0</v>
      </c>
      <c r="E159" s="6">
        <v>0</v>
      </c>
      <c r="F159" s="6">
        <v>903486</v>
      </c>
      <c r="G159" s="6">
        <f t="shared" si="3"/>
        <v>903486</v>
      </c>
      <c r="H159" s="6">
        <v>0</v>
      </c>
      <c r="I159" s="6">
        <v>-3534522</v>
      </c>
      <c r="J159" s="6">
        <v>-3534522</v>
      </c>
      <c r="K159" s="6">
        <v>0</v>
      </c>
      <c r="M159" s="6"/>
    </row>
    <row r="160" spans="1:13" hidden="1" outlineLevel="1" x14ac:dyDescent="0.25">
      <c r="A160" s="3" t="s">
        <v>152</v>
      </c>
      <c r="B160" s="12">
        <v>-9671256</v>
      </c>
      <c r="C160" s="6">
        <v>0</v>
      </c>
      <c r="D160" s="6">
        <v>0</v>
      </c>
      <c r="E160" s="6">
        <v>0</v>
      </c>
      <c r="F160" s="6">
        <v>3710913</v>
      </c>
      <c r="G160" s="6">
        <f t="shared" ref="G160:G205" si="4">SUM(C160:F160)</f>
        <v>3710913</v>
      </c>
      <c r="H160" s="6">
        <v>0</v>
      </c>
      <c r="I160" s="6">
        <v>-5960343</v>
      </c>
      <c r="J160" s="6">
        <v>-5960343</v>
      </c>
      <c r="K160" s="6">
        <v>0</v>
      </c>
      <c r="M160" s="6"/>
    </row>
    <row r="161" spans="1:13" hidden="1" outlineLevel="1" x14ac:dyDescent="0.25">
      <c r="A161" s="3" t="s">
        <v>153</v>
      </c>
      <c r="B161" s="12">
        <v>0</v>
      </c>
      <c r="C161" s="6">
        <v>0</v>
      </c>
      <c r="D161" s="6">
        <v>0</v>
      </c>
      <c r="E161" s="6">
        <v>318815</v>
      </c>
      <c r="F161" s="6">
        <v>0</v>
      </c>
      <c r="G161" s="6">
        <f t="shared" si="4"/>
        <v>318815</v>
      </c>
      <c r="H161" s="6">
        <v>0</v>
      </c>
      <c r="I161" s="6">
        <v>318815</v>
      </c>
      <c r="J161" s="6">
        <v>178000</v>
      </c>
      <c r="K161" s="6">
        <v>140815</v>
      </c>
      <c r="M161" s="6"/>
    </row>
    <row r="162" spans="1:13" hidden="1" outlineLevel="1" x14ac:dyDescent="0.25">
      <c r="A162" s="3" t="s">
        <v>154</v>
      </c>
      <c r="B162" s="12">
        <v>-3494955</v>
      </c>
      <c r="C162" s="6">
        <v>0</v>
      </c>
      <c r="D162" s="6">
        <v>0</v>
      </c>
      <c r="E162" s="6">
        <v>1834557</v>
      </c>
      <c r="F162" s="6">
        <v>594180</v>
      </c>
      <c r="G162" s="6">
        <f t="shared" si="4"/>
        <v>2428737</v>
      </c>
      <c r="H162" s="6">
        <v>0</v>
      </c>
      <c r="I162" s="6">
        <v>-1066218</v>
      </c>
      <c r="J162" s="6">
        <v>1229602</v>
      </c>
      <c r="K162" s="6">
        <v>-2295820</v>
      </c>
      <c r="M162" s="6"/>
    </row>
    <row r="163" spans="1:13" hidden="1" outlineLevel="1" x14ac:dyDescent="0.25">
      <c r="A163" s="3" t="s">
        <v>155</v>
      </c>
      <c r="B163" s="12">
        <v>-434400</v>
      </c>
      <c r="C163" s="6">
        <v>0</v>
      </c>
      <c r="D163" s="6">
        <v>0</v>
      </c>
      <c r="E163" s="6">
        <v>0</v>
      </c>
      <c r="F163" s="6">
        <v>0</v>
      </c>
      <c r="G163" s="6">
        <f t="shared" si="4"/>
        <v>0</v>
      </c>
      <c r="H163" s="6">
        <v>0</v>
      </c>
      <c r="I163" s="6">
        <v>-434400</v>
      </c>
      <c r="J163" s="6">
        <v>-366540</v>
      </c>
      <c r="K163" s="6">
        <v>-67860</v>
      </c>
      <c r="M163" s="6"/>
    </row>
    <row r="164" spans="1:13" hidden="1" outlineLevel="1" x14ac:dyDescent="0.25">
      <c r="A164" s="3" t="s">
        <v>156</v>
      </c>
      <c r="B164" s="12">
        <v>-3214428</v>
      </c>
      <c r="C164" s="6">
        <v>0</v>
      </c>
      <c r="D164" s="6">
        <v>0</v>
      </c>
      <c r="E164" s="6">
        <v>0</v>
      </c>
      <c r="F164" s="6">
        <v>1056024</v>
      </c>
      <c r="G164" s="6">
        <f t="shared" si="4"/>
        <v>1056024</v>
      </c>
      <c r="H164" s="6">
        <v>0</v>
      </c>
      <c r="I164" s="6">
        <v>-2158404</v>
      </c>
      <c r="J164" s="6">
        <v>-2180691</v>
      </c>
      <c r="K164" s="6">
        <v>22287</v>
      </c>
      <c r="M164" s="6"/>
    </row>
    <row r="165" spans="1:13" hidden="1" outlineLevel="1" x14ac:dyDescent="0.25">
      <c r="A165" s="3" t="s">
        <v>157</v>
      </c>
      <c r="B165" s="12">
        <v>-10309560</v>
      </c>
      <c r="C165" s="6">
        <v>0</v>
      </c>
      <c r="D165" s="6">
        <v>0</v>
      </c>
      <c r="E165" s="6">
        <v>1926755</v>
      </c>
      <c r="F165" s="6">
        <v>961197</v>
      </c>
      <c r="G165" s="6">
        <f t="shared" si="4"/>
        <v>2887952</v>
      </c>
      <c r="H165" s="6">
        <v>0</v>
      </c>
      <c r="I165" s="6">
        <v>-7421608</v>
      </c>
      <c r="J165" s="6">
        <v>-3406502</v>
      </c>
      <c r="K165" s="6">
        <v>-4015106</v>
      </c>
      <c r="M165" s="6"/>
    </row>
    <row r="166" spans="1:13" hidden="1" outlineLevel="1" x14ac:dyDescent="0.25">
      <c r="A166" s="3" t="s">
        <v>158</v>
      </c>
      <c r="B166" s="12">
        <v>0</v>
      </c>
      <c r="C166" s="6">
        <v>0</v>
      </c>
      <c r="D166" s="6">
        <v>0</v>
      </c>
      <c r="E166" s="6">
        <v>77564</v>
      </c>
      <c r="F166" s="6">
        <v>0</v>
      </c>
      <c r="G166" s="6">
        <f t="shared" si="4"/>
        <v>77564</v>
      </c>
      <c r="H166" s="6">
        <v>0</v>
      </c>
      <c r="I166" s="6">
        <v>77564</v>
      </c>
      <c r="J166" s="6">
        <v>70000</v>
      </c>
      <c r="K166" s="6">
        <v>7564</v>
      </c>
      <c r="M166" s="6"/>
    </row>
    <row r="167" spans="1:13" hidden="1" outlineLevel="1" x14ac:dyDescent="0.25">
      <c r="A167" s="3" t="s">
        <v>159</v>
      </c>
      <c r="B167" s="12">
        <v>-3188919</v>
      </c>
      <c r="C167" s="6">
        <v>0</v>
      </c>
      <c r="D167" s="6">
        <v>0</v>
      </c>
      <c r="E167" s="6">
        <v>4414384</v>
      </c>
      <c r="F167" s="6">
        <v>961071</v>
      </c>
      <c r="G167" s="6">
        <f t="shared" si="4"/>
        <v>5375455</v>
      </c>
      <c r="H167" s="6">
        <v>0</v>
      </c>
      <c r="I167" s="6">
        <v>2186536</v>
      </c>
      <c r="J167" s="6">
        <v>-1014852</v>
      </c>
      <c r="K167" s="6">
        <v>3201388</v>
      </c>
      <c r="M167" s="6"/>
    </row>
    <row r="168" spans="1:13" hidden="1" outlineLevel="1" x14ac:dyDescent="0.25">
      <c r="A168" s="3" t="s">
        <v>160</v>
      </c>
      <c r="B168" s="12">
        <v>-4691721</v>
      </c>
      <c r="C168" s="6">
        <v>0</v>
      </c>
      <c r="D168" s="6">
        <v>0</v>
      </c>
      <c r="E168" s="6">
        <v>0</v>
      </c>
      <c r="F168" s="6">
        <v>796107</v>
      </c>
      <c r="G168" s="6">
        <f t="shared" si="4"/>
        <v>796107</v>
      </c>
      <c r="H168" s="6">
        <v>0</v>
      </c>
      <c r="I168" s="6">
        <v>-3895614</v>
      </c>
      <c r="J168" s="6">
        <v>-1620246</v>
      </c>
      <c r="K168" s="6">
        <v>-2275368</v>
      </c>
      <c r="M168" s="6"/>
    </row>
    <row r="169" spans="1:13" hidden="1" outlineLevel="1" x14ac:dyDescent="0.25">
      <c r="A169" s="3" t="s">
        <v>161</v>
      </c>
      <c r="B169" s="12">
        <v>0</v>
      </c>
      <c r="C169" s="6">
        <v>0</v>
      </c>
      <c r="D169" s="6">
        <v>0</v>
      </c>
      <c r="E169" s="6">
        <v>25214</v>
      </c>
      <c r="F169" s="6">
        <v>709911</v>
      </c>
      <c r="G169" s="6">
        <f t="shared" si="4"/>
        <v>735125</v>
      </c>
      <c r="H169" s="6">
        <v>0</v>
      </c>
      <c r="I169" s="6">
        <v>735125</v>
      </c>
      <c r="J169" s="6">
        <v>718242</v>
      </c>
      <c r="K169" s="6">
        <v>16883</v>
      </c>
      <c r="M169" s="6"/>
    </row>
    <row r="170" spans="1:13" hidden="1" outlineLevel="1" x14ac:dyDescent="0.25">
      <c r="A170" s="3" t="s">
        <v>162</v>
      </c>
      <c r="B170" s="12">
        <v>-70979265</v>
      </c>
      <c r="C170" s="6">
        <v>0</v>
      </c>
      <c r="D170" s="6">
        <v>0</v>
      </c>
      <c r="E170" s="6">
        <v>16204903</v>
      </c>
      <c r="F170" s="6">
        <v>16386678</v>
      </c>
      <c r="G170" s="6">
        <f t="shared" si="4"/>
        <v>32591581</v>
      </c>
      <c r="H170" s="6">
        <v>0</v>
      </c>
      <c r="I170" s="6">
        <v>-38387684</v>
      </c>
      <c r="J170" s="6">
        <v>-40266031</v>
      </c>
      <c r="K170" s="6">
        <v>1878347</v>
      </c>
      <c r="M170" s="6"/>
    </row>
    <row r="171" spans="1:13" hidden="1" outlineLevel="1" x14ac:dyDescent="0.25">
      <c r="A171" s="3" t="s">
        <v>163</v>
      </c>
      <c r="B171" s="12">
        <v>-10153026</v>
      </c>
      <c r="C171" s="6">
        <v>0</v>
      </c>
      <c r="D171" s="6">
        <v>0</v>
      </c>
      <c r="E171" s="6">
        <v>0</v>
      </c>
      <c r="F171" s="6">
        <v>2915817</v>
      </c>
      <c r="G171" s="6">
        <f t="shared" si="4"/>
        <v>2915817</v>
      </c>
      <c r="H171" s="6">
        <v>0</v>
      </c>
      <c r="I171" s="6">
        <v>-7237209</v>
      </c>
      <c r="J171" s="6">
        <v>-7249842</v>
      </c>
      <c r="K171" s="6">
        <v>12633</v>
      </c>
      <c r="M171" s="6"/>
    </row>
    <row r="172" spans="1:13" hidden="1" outlineLevel="1" x14ac:dyDescent="0.25">
      <c r="A172" s="3" t="s">
        <v>164</v>
      </c>
      <c r="B172" s="12">
        <v>-1120734</v>
      </c>
      <c r="C172" s="6">
        <v>0</v>
      </c>
      <c r="D172" s="6">
        <v>0</v>
      </c>
      <c r="E172" s="6">
        <v>367871</v>
      </c>
      <c r="F172" s="6">
        <v>150825</v>
      </c>
      <c r="G172" s="6">
        <f t="shared" si="4"/>
        <v>518696</v>
      </c>
      <c r="H172" s="6">
        <v>0</v>
      </c>
      <c r="I172" s="6">
        <v>-602038</v>
      </c>
      <c r="J172" s="6">
        <v>-598677</v>
      </c>
      <c r="K172" s="6">
        <v>-3361</v>
      </c>
      <c r="M172" s="6"/>
    </row>
    <row r="173" spans="1:13" hidden="1" outlineLevel="1" x14ac:dyDescent="0.25">
      <c r="A173" s="3" t="s">
        <v>165</v>
      </c>
      <c r="B173" s="12">
        <v>-34349226</v>
      </c>
      <c r="C173" s="6">
        <v>0</v>
      </c>
      <c r="D173" s="6">
        <v>0</v>
      </c>
      <c r="E173" s="6">
        <v>14704611</v>
      </c>
      <c r="F173" s="6">
        <v>5130888</v>
      </c>
      <c r="G173" s="6">
        <f t="shared" si="4"/>
        <v>19835499</v>
      </c>
      <c r="H173" s="6">
        <v>0</v>
      </c>
      <c r="I173" s="6">
        <v>-14513727</v>
      </c>
      <c r="J173" s="6">
        <v>-22101704</v>
      </c>
      <c r="K173" s="6">
        <v>7587977</v>
      </c>
      <c r="M173" s="6"/>
    </row>
    <row r="174" spans="1:13" hidden="1" outlineLevel="1" x14ac:dyDescent="0.25">
      <c r="A174" s="3" t="s">
        <v>215</v>
      </c>
      <c r="B174" s="12">
        <v>-8514513</v>
      </c>
      <c r="C174" s="6">
        <v>0</v>
      </c>
      <c r="D174" s="6">
        <v>0</v>
      </c>
      <c r="E174" s="6">
        <v>740841</v>
      </c>
      <c r="F174" s="6">
        <v>2433003</v>
      </c>
      <c r="G174" s="6">
        <f t="shared" si="4"/>
        <v>3173844</v>
      </c>
      <c r="H174" s="6">
        <v>0</v>
      </c>
      <c r="I174" s="6">
        <v>-5340669</v>
      </c>
      <c r="J174" s="6">
        <v>-5385016</v>
      </c>
      <c r="K174" s="6">
        <v>44347</v>
      </c>
      <c r="M174" s="6"/>
    </row>
    <row r="175" spans="1:13" hidden="1" outlineLevel="1" x14ac:dyDescent="0.25">
      <c r="A175" s="3" t="s">
        <v>166</v>
      </c>
      <c r="B175" s="12">
        <v>-2334876</v>
      </c>
      <c r="C175" s="6">
        <v>0</v>
      </c>
      <c r="D175" s="6">
        <v>0</v>
      </c>
      <c r="E175" s="6">
        <v>0</v>
      </c>
      <c r="F175" s="6">
        <v>925803</v>
      </c>
      <c r="G175" s="6">
        <f t="shared" si="4"/>
        <v>925803</v>
      </c>
      <c r="H175" s="6">
        <v>0</v>
      </c>
      <c r="I175" s="6">
        <v>-1409073</v>
      </c>
      <c r="J175" s="6">
        <v>-1284113</v>
      </c>
      <c r="K175" s="6">
        <v>-124960</v>
      </c>
      <c r="M175" s="6"/>
    </row>
    <row r="176" spans="1:13" hidden="1" outlineLevel="1" x14ac:dyDescent="0.25">
      <c r="A176" s="3" t="s">
        <v>167</v>
      </c>
      <c r="B176" s="12">
        <v>-1194975</v>
      </c>
      <c r="C176" s="6">
        <v>0</v>
      </c>
      <c r="D176" s="6">
        <v>0</v>
      </c>
      <c r="E176" s="6">
        <v>0</v>
      </c>
      <c r="F176" s="6">
        <v>947511</v>
      </c>
      <c r="G176" s="6">
        <f t="shared" si="4"/>
        <v>947511</v>
      </c>
      <c r="H176" s="6">
        <v>0</v>
      </c>
      <c r="I176" s="6">
        <v>-247464</v>
      </c>
      <c r="J176" s="6">
        <v>-165806</v>
      </c>
      <c r="K176" s="6">
        <v>-81658</v>
      </c>
      <c r="M176" s="6"/>
    </row>
    <row r="177" spans="1:13" hidden="1" outlineLevel="1" x14ac:dyDescent="0.25">
      <c r="A177" s="3" t="s">
        <v>216</v>
      </c>
      <c r="B177" s="12">
        <v>-10951938</v>
      </c>
      <c r="C177" s="6">
        <v>0</v>
      </c>
      <c r="D177" s="6">
        <v>0</v>
      </c>
      <c r="E177" s="6">
        <v>5282228</v>
      </c>
      <c r="F177" s="6">
        <v>367533</v>
      </c>
      <c r="G177" s="6">
        <f t="shared" si="4"/>
        <v>5649761</v>
      </c>
      <c r="H177" s="6">
        <v>0</v>
      </c>
      <c r="I177" s="6">
        <v>-5302177</v>
      </c>
      <c r="J177" s="6">
        <v>48352068</v>
      </c>
      <c r="K177" s="6">
        <v>-53654245</v>
      </c>
      <c r="M177" s="6"/>
    </row>
    <row r="178" spans="1:13" hidden="1" outlineLevel="1" x14ac:dyDescent="0.25">
      <c r="A178" s="3" t="s">
        <v>168</v>
      </c>
      <c r="B178" s="12">
        <v>-4815390</v>
      </c>
      <c r="C178" s="6">
        <v>0</v>
      </c>
      <c r="D178" s="6">
        <v>0</v>
      </c>
      <c r="E178" s="6">
        <v>5175799</v>
      </c>
      <c r="F178" s="6">
        <v>0</v>
      </c>
      <c r="G178" s="6">
        <f t="shared" si="4"/>
        <v>5175799</v>
      </c>
      <c r="H178" s="6">
        <v>0</v>
      </c>
      <c r="I178" s="6">
        <v>360409</v>
      </c>
      <c r="J178" s="6">
        <v>688362</v>
      </c>
      <c r="K178" s="6">
        <v>-327953</v>
      </c>
      <c r="M178" s="6"/>
    </row>
    <row r="179" spans="1:13" hidden="1" outlineLevel="1" x14ac:dyDescent="0.25">
      <c r="A179" s="3" t="s">
        <v>169</v>
      </c>
      <c r="B179" s="12">
        <v>-6905463</v>
      </c>
      <c r="C179" s="6">
        <v>0</v>
      </c>
      <c r="D179" s="6">
        <v>0</v>
      </c>
      <c r="E179" s="6">
        <v>1655746</v>
      </c>
      <c r="F179" s="6">
        <v>628173</v>
      </c>
      <c r="G179" s="6">
        <f t="shared" si="4"/>
        <v>2283919</v>
      </c>
      <c r="H179" s="6">
        <v>3592000</v>
      </c>
      <c r="I179" s="6">
        <v>-1029544</v>
      </c>
      <c r="J179" s="6">
        <v>-1262360</v>
      </c>
      <c r="K179" s="6">
        <v>232816</v>
      </c>
      <c r="M179" s="6"/>
    </row>
    <row r="180" spans="1:13" hidden="1" outlineLevel="1" x14ac:dyDescent="0.25">
      <c r="A180" s="3" t="s">
        <v>170</v>
      </c>
      <c r="B180" s="12">
        <v>-9345915</v>
      </c>
      <c r="C180" s="6">
        <v>0</v>
      </c>
      <c r="D180" s="6">
        <v>0</v>
      </c>
      <c r="E180" s="6">
        <v>1167969</v>
      </c>
      <c r="F180" s="6">
        <v>2963829</v>
      </c>
      <c r="G180" s="6">
        <f t="shared" si="4"/>
        <v>4131798</v>
      </c>
      <c r="H180" s="6">
        <v>3577999</v>
      </c>
      <c r="I180" s="6">
        <v>-1636118</v>
      </c>
      <c r="J180" s="6">
        <v>-1566830</v>
      </c>
      <c r="K180" s="6">
        <v>-69288</v>
      </c>
      <c r="M180" s="6"/>
    </row>
    <row r="181" spans="1:13" hidden="1" outlineLevel="1" x14ac:dyDescent="0.25">
      <c r="A181" s="3" t="s">
        <v>171</v>
      </c>
      <c r="B181" s="12">
        <v>0</v>
      </c>
      <c r="C181" s="6">
        <v>0</v>
      </c>
      <c r="D181" s="6">
        <v>0</v>
      </c>
      <c r="E181" s="6">
        <v>0</v>
      </c>
      <c r="F181" s="6">
        <v>0</v>
      </c>
      <c r="G181" s="6">
        <f t="shared" si="4"/>
        <v>0</v>
      </c>
      <c r="H181" s="6">
        <v>518678971</v>
      </c>
      <c r="I181" s="6">
        <v>518678971</v>
      </c>
      <c r="J181" s="6">
        <v>295520210</v>
      </c>
      <c r="K181" s="6">
        <v>223158761</v>
      </c>
      <c r="M181" s="6"/>
    </row>
    <row r="182" spans="1:13" collapsed="1" x14ac:dyDescent="0.25">
      <c r="A182" s="14" t="s">
        <v>172</v>
      </c>
      <c r="B182" s="13">
        <v>-24812915</v>
      </c>
      <c r="C182" s="13">
        <v>18037913</v>
      </c>
      <c r="D182" s="13">
        <v>0</v>
      </c>
      <c r="E182" s="13">
        <v>10864974</v>
      </c>
      <c r="F182" s="13">
        <v>333174</v>
      </c>
      <c r="G182" s="13">
        <f t="shared" si="4"/>
        <v>29236061</v>
      </c>
      <c r="H182" s="13">
        <v>0</v>
      </c>
      <c r="I182" s="13">
        <v>4423146</v>
      </c>
      <c r="J182" s="13">
        <v>1990018</v>
      </c>
      <c r="K182" s="13">
        <v>2433128</v>
      </c>
      <c r="M182" s="6"/>
    </row>
    <row r="183" spans="1:13" hidden="1" outlineLevel="1" x14ac:dyDescent="0.25">
      <c r="A183" s="3" t="s">
        <v>173</v>
      </c>
      <c r="B183" s="12">
        <v>-22394168</v>
      </c>
      <c r="C183" s="6">
        <v>18037913</v>
      </c>
      <c r="D183" s="6">
        <v>0</v>
      </c>
      <c r="E183" s="6">
        <v>6787481</v>
      </c>
      <c r="F183" s="6">
        <v>0</v>
      </c>
      <c r="G183" s="6">
        <f t="shared" si="4"/>
        <v>24825394</v>
      </c>
      <c r="H183" s="6">
        <v>0</v>
      </c>
      <c r="I183" s="6">
        <v>2431226</v>
      </c>
      <c r="J183" s="6">
        <v>-1506535</v>
      </c>
      <c r="K183" s="6">
        <v>3937761</v>
      </c>
      <c r="M183" s="6"/>
    </row>
    <row r="184" spans="1:13" hidden="1" outlineLevel="1" x14ac:dyDescent="0.25">
      <c r="A184" s="3" t="s">
        <v>174</v>
      </c>
      <c r="B184" s="12">
        <v>-1648847</v>
      </c>
      <c r="C184" s="6">
        <v>0</v>
      </c>
      <c r="D184" s="6">
        <v>0</v>
      </c>
      <c r="E184" s="6">
        <v>1937337</v>
      </c>
      <c r="F184" s="6">
        <v>112500</v>
      </c>
      <c r="G184" s="6">
        <f t="shared" si="4"/>
        <v>2049837</v>
      </c>
      <c r="H184" s="6">
        <v>0</v>
      </c>
      <c r="I184" s="6">
        <v>400990</v>
      </c>
      <c r="J184" s="6">
        <v>918778</v>
      </c>
      <c r="K184" s="6">
        <v>-517788</v>
      </c>
      <c r="M184" s="6"/>
    </row>
    <row r="185" spans="1:13" hidden="1" outlineLevel="1" x14ac:dyDescent="0.25">
      <c r="A185" s="3" t="s">
        <v>175</v>
      </c>
      <c r="B185" s="12">
        <v>-769900</v>
      </c>
      <c r="C185" s="6">
        <v>0</v>
      </c>
      <c r="D185" s="6">
        <v>0</v>
      </c>
      <c r="E185" s="6">
        <v>2140156</v>
      </c>
      <c r="F185" s="6">
        <v>220674</v>
      </c>
      <c r="G185" s="6">
        <f t="shared" si="4"/>
        <v>2360830</v>
      </c>
      <c r="H185" s="6">
        <v>0</v>
      </c>
      <c r="I185" s="6">
        <v>1590930</v>
      </c>
      <c r="J185" s="6">
        <v>2577775</v>
      </c>
      <c r="K185" s="6">
        <v>-986845</v>
      </c>
      <c r="M185" s="6"/>
    </row>
    <row r="186" spans="1:13" collapsed="1" x14ac:dyDescent="0.25">
      <c r="A186" s="14" t="s">
        <v>212</v>
      </c>
      <c r="B186" s="13">
        <v>0</v>
      </c>
      <c r="C186" s="13">
        <v>0</v>
      </c>
      <c r="D186" s="13">
        <v>0</v>
      </c>
      <c r="E186" s="13">
        <v>0</v>
      </c>
      <c r="F186" s="13">
        <v>0</v>
      </c>
      <c r="G186" s="13">
        <f t="shared" si="4"/>
        <v>0</v>
      </c>
      <c r="H186" s="13">
        <v>0</v>
      </c>
      <c r="I186" s="13">
        <v>0</v>
      </c>
      <c r="J186" s="13">
        <v>0</v>
      </c>
      <c r="K186" s="13">
        <v>0</v>
      </c>
      <c r="M186" s="6"/>
    </row>
    <row r="187" spans="1:13" x14ac:dyDescent="0.25">
      <c r="A187" s="14" t="s">
        <v>203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>
        <v>0</v>
      </c>
      <c r="M187" s="6"/>
    </row>
    <row r="188" spans="1:13" ht="15.75" thickBot="1" x14ac:dyDescent="0.3">
      <c r="A188" s="4"/>
      <c r="B188" s="6"/>
      <c r="C188" s="6"/>
      <c r="D188" s="6"/>
      <c r="E188" s="6"/>
      <c r="F188" s="6"/>
      <c r="G188" s="5" t="s">
        <v>213</v>
      </c>
      <c r="H188" s="5"/>
      <c r="I188" s="7">
        <f>+I6+I11+I37+I39+I63+I73+I92+I94+I99+I108+I117+I124+I126+I139+I144+I182+I186+I187</f>
        <v>401488657</v>
      </c>
      <c r="J188" s="7">
        <f t="shared" ref="J188:K188" si="5">+J6+J11+J37+J39+J63+J73+J92+J94+J99+J108+J117+J124+J126+J139+J144+J182+J186+J187</f>
        <v>176999113</v>
      </c>
      <c r="K188" s="7">
        <f t="shared" si="5"/>
        <v>224489544</v>
      </c>
      <c r="M188" s="6"/>
    </row>
    <row r="189" spans="1:13" ht="15.75" thickTop="1" x14ac:dyDescent="0.25">
      <c r="A189" s="3"/>
      <c r="B189" s="12"/>
      <c r="C189" s="6"/>
      <c r="D189" s="6"/>
      <c r="E189" s="6"/>
      <c r="F189" s="6"/>
      <c r="G189" s="6"/>
      <c r="H189" s="6"/>
      <c r="I189" s="6"/>
      <c r="J189" s="6"/>
      <c r="K189" s="6"/>
      <c r="M189" s="6"/>
    </row>
    <row r="190" spans="1:13" x14ac:dyDescent="0.25">
      <c r="A190" s="14" t="s">
        <v>176</v>
      </c>
      <c r="B190" s="13">
        <v>-66532679</v>
      </c>
      <c r="C190" s="13">
        <v>11941833</v>
      </c>
      <c r="D190" s="13">
        <v>0</v>
      </c>
      <c r="E190" s="13">
        <v>36459150</v>
      </c>
      <c r="F190" s="13">
        <v>4898640</v>
      </c>
      <c r="G190" s="13">
        <f t="shared" si="4"/>
        <v>53299623</v>
      </c>
      <c r="H190" s="13">
        <v>0</v>
      </c>
      <c r="I190" s="13">
        <v>-13233056</v>
      </c>
      <c r="J190" s="13">
        <v>-9695200</v>
      </c>
      <c r="K190" s="13">
        <v>-3537856</v>
      </c>
      <c r="M190" s="6"/>
    </row>
    <row r="191" spans="1:13" hidden="1" outlineLevel="1" x14ac:dyDescent="0.25">
      <c r="A191" s="3" t="s">
        <v>177</v>
      </c>
      <c r="B191" s="12">
        <v>-63255056</v>
      </c>
      <c r="C191" s="6">
        <v>0</v>
      </c>
      <c r="D191" s="6">
        <v>0</v>
      </c>
      <c r="E191" s="6">
        <v>0</v>
      </c>
      <c r="F191" s="6">
        <v>0</v>
      </c>
      <c r="G191" s="6">
        <f t="shared" si="4"/>
        <v>0</v>
      </c>
      <c r="H191" s="6">
        <v>0</v>
      </c>
      <c r="I191" s="6">
        <v>-63255056</v>
      </c>
      <c r="J191" s="6">
        <v>-63804000</v>
      </c>
      <c r="K191" s="6">
        <v>548944</v>
      </c>
      <c r="M191" s="6"/>
    </row>
    <row r="192" spans="1:13" hidden="1" outlineLevel="1" x14ac:dyDescent="0.25">
      <c r="A192" s="3" t="s">
        <v>178</v>
      </c>
      <c r="B192" s="12">
        <v>0</v>
      </c>
      <c r="C192" s="6">
        <v>15950</v>
      </c>
      <c r="D192" s="6">
        <v>0</v>
      </c>
      <c r="E192" s="6">
        <v>19666077</v>
      </c>
      <c r="F192" s="6">
        <v>0</v>
      </c>
      <c r="G192" s="6">
        <f t="shared" si="4"/>
        <v>19682027</v>
      </c>
      <c r="H192" s="6">
        <v>0</v>
      </c>
      <c r="I192" s="6">
        <v>19682027</v>
      </c>
      <c r="J192" s="6">
        <v>18492776</v>
      </c>
      <c r="K192" s="6">
        <v>1189251</v>
      </c>
      <c r="M192" s="6"/>
    </row>
    <row r="193" spans="1:13" hidden="1" outlineLevel="1" x14ac:dyDescent="0.25">
      <c r="A193" s="3" t="s">
        <v>179</v>
      </c>
      <c r="B193" s="12">
        <v>0</v>
      </c>
      <c r="C193" s="6">
        <v>0</v>
      </c>
      <c r="D193" s="6">
        <v>0</v>
      </c>
      <c r="E193" s="6">
        <v>12706296</v>
      </c>
      <c r="F193" s="6">
        <v>0</v>
      </c>
      <c r="G193" s="6">
        <f t="shared" si="4"/>
        <v>12706296</v>
      </c>
      <c r="H193" s="6">
        <v>0</v>
      </c>
      <c r="I193" s="6">
        <v>12706296</v>
      </c>
      <c r="J193" s="6">
        <v>13000000</v>
      </c>
      <c r="K193" s="6">
        <v>-293704</v>
      </c>
      <c r="M193" s="6"/>
    </row>
    <row r="194" spans="1:13" hidden="1" outlineLevel="1" x14ac:dyDescent="0.25">
      <c r="A194" s="3" t="s">
        <v>180</v>
      </c>
      <c r="B194" s="12">
        <v>-3277623</v>
      </c>
      <c r="C194" s="6">
        <v>11925883</v>
      </c>
      <c r="D194" s="6">
        <v>0</v>
      </c>
      <c r="E194" s="6">
        <v>4086777</v>
      </c>
      <c r="F194" s="6">
        <v>0</v>
      </c>
      <c r="G194" s="6">
        <f t="shared" si="4"/>
        <v>16012660</v>
      </c>
      <c r="H194" s="6">
        <v>0</v>
      </c>
      <c r="I194" s="6">
        <v>12735037</v>
      </c>
      <c r="J194" s="6">
        <v>17465525</v>
      </c>
      <c r="K194" s="6">
        <v>-4730488</v>
      </c>
      <c r="M194" s="6"/>
    </row>
    <row r="195" spans="1:13" hidden="1" outlineLevel="1" x14ac:dyDescent="0.25">
      <c r="A195" s="3" t="s">
        <v>181</v>
      </c>
      <c r="B195" s="12">
        <v>0</v>
      </c>
      <c r="C195" s="6">
        <v>0</v>
      </c>
      <c r="D195" s="6">
        <v>0</v>
      </c>
      <c r="E195" s="6">
        <v>0</v>
      </c>
      <c r="F195" s="6">
        <v>4898640</v>
      </c>
      <c r="G195" s="6">
        <f t="shared" si="4"/>
        <v>4898640</v>
      </c>
      <c r="H195" s="6">
        <v>0</v>
      </c>
      <c r="I195" s="6">
        <v>4898640</v>
      </c>
      <c r="J195" s="6">
        <v>5150499</v>
      </c>
      <c r="K195" s="6">
        <v>-251859</v>
      </c>
      <c r="M195" s="6"/>
    </row>
    <row r="196" spans="1:13" collapsed="1" x14ac:dyDescent="0.25">
      <c r="A196" s="14" t="s">
        <v>182</v>
      </c>
      <c r="B196" s="13">
        <v>-111906126</v>
      </c>
      <c r="C196" s="13">
        <v>0</v>
      </c>
      <c r="D196" s="13">
        <v>0</v>
      </c>
      <c r="E196" s="13">
        <v>66130098</v>
      </c>
      <c r="F196" s="13">
        <v>4587891</v>
      </c>
      <c r="G196" s="13">
        <f t="shared" si="4"/>
        <v>70717989</v>
      </c>
      <c r="H196" s="13">
        <v>-311929</v>
      </c>
      <c r="I196" s="13">
        <v>-41500066</v>
      </c>
      <c r="J196" s="13">
        <v>-507831</v>
      </c>
      <c r="K196" s="13">
        <v>-40992235</v>
      </c>
      <c r="M196" s="6"/>
    </row>
    <row r="197" spans="1:13" hidden="1" outlineLevel="1" x14ac:dyDescent="0.25">
      <c r="A197" s="3" t="s">
        <v>183</v>
      </c>
      <c r="B197" s="12">
        <v>-111906126</v>
      </c>
      <c r="C197" s="6">
        <v>0</v>
      </c>
      <c r="D197" s="6">
        <v>0</v>
      </c>
      <c r="E197" s="6">
        <v>0</v>
      </c>
      <c r="F197" s="6">
        <v>0</v>
      </c>
      <c r="G197" s="6">
        <f t="shared" si="4"/>
        <v>0</v>
      </c>
      <c r="H197" s="6">
        <v>0</v>
      </c>
      <c r="I197" s="6">
        <v>-111906126</v>
      </c>
      <c r="J197" s="6">
        <v>-88700000</v>
      </c>
      <c r="K197" s="6">
        <v>-23206126</v>
      </c>
      <c r="M197" s="6"/>
    </row>
    <row r="198" spans="1:13" hidden="1" outlineLevel="1" x14ac:dyDescent="0.25">
      <c r="A198" s="3" t="s">
        <v>184</v>
      </c>
      <c r="B198" s="12">
        <v>0</v>
      </c>
      <c r="C198" s="6">
        <v>0</v>
      </c>
      <c r="D198" s="6">
        <v>0</v>
      </c>
      <c r="E198" s="6">
        <v>26008157</v>
      </c>
      <c r="F198" s="6">
        <v>0</v>
      </c>
      <c r="G198" s="6">
        <f t="shared" si="4"/>
        <v>26008157</v>
      </c>
      <c r="H198" s="6">
        <v>0</v>
      </c>
      <c r="I198" s="6">
        <v>26008157</v>
      </c>
      <c r="J198" s="6">
        <v>32718176</v>
      </c>
      <c r="K198" s="6">
        <v>-6710019</v>
      </c>
      <c r="M198" s="6"/>
    </row>
    <row r="199" spans="1:13" hidden="1" outlineLevel="1" x14ac:dyDescent="0.25">
      <c r="A199" s="3" t="s">
        <v>185</v>
      </c>
      <c r="B199" s="12">
        <v>0</v>
      </c>
      <c r="C199" s="6">
        <v>0</v>
      </c>
      <c r="D199" s="6">
        <v>0</v>
      </c>
      <c r="E199" s="6">
        <v>30968550</v>
      </c>
      <c r="F199" s="6">
        <v>0</v>
      </c>
      <c r="G199" s="6">
        <f t="shared" si="4"/>
        <v>30968550</v>
      </c>
      <c r="H199" s="6">
        <v>0</v>
      </c>
      <c r="I199" s="6">
        <v>30968550</v>
      </c>
      <c r="J199" s="6">
        <v>33000000</v>
      </c>
      <c r="K199" s="6">
        <v>-2031450</v>
      </c>
      <c r="M199" s="6"/>
    </row>
    <row r="200" spans="1:13" hidden="1" outlineLevel="1" x14ac:dyDescent="0.25">
      <c r="A200" s="3" t="s">
        <v>186</v>
      </c>
      <c r="B200" s="12">
        <v>0</v>
      </c>
      <c r="C200" s="6">
        <v>0</v>
      </c>
      <c r="D200" s="6">
        <v>0</v>
      </c>
      <c r="E200" s="6">
        <v>8313774</v>
      </c>
      <c r="F200" s="6">
        <v>0</v>
      </c>
      <c r="G200" s="6">
        <f t="shared" si="4"/>
        <v>8313774</v>
      </c>
      <c r="H200" s="6">
        <v>0</v>
      </c>
      <c r="I200" s="6">
        <v>8313774</v>
      </c>
      <c r="J200" s="6">
        <v>17038655</v>
      </c>
      <c r="K200" s="6">
        <v>-8724881</v>
      </c>
      <c r="M200" s="6"/>
    </row>
    <row r="201" spans="1:13" hidden="1" outlineLevel="1" x14ac:dyDescent="0.25">
      <c r="A201" s="3" t="s">
        <v>187</v>
      </c>
      <c r="B201" s="12">
        <v>0</v>
      </c>
      <c r="C201" s="6">
        <v>0</v>
      </c>
      <c r="D201" s="6">
        <v>0</v>
      </c>
      <c r="E201" s="6">
        <v>771499</v>
      </c>
      <c r="F201" s="6">
        <v>0</v>
      </c>
      <c r="G201" s="6">
        <f t="shared" si="4"/>
        <v>771499</v>
      </c>
      <c r="H201" s="6">
        <v>0</v>
      </c>
      <c r="I201" s="6">
        <v>771499</v>
      </c>
      <c r="J201" s="6">
        <v>892000</v>
      </c>
      <c r="K201" s="6">
        <v>-120501</v>
      </c>
      <c r="M201" s="6"/>
    </row>
    <row r="202" spans="1:13" hidden="1" outlineLevel="1" x14ac:dyDescent="0.25">
      <c r="A202" s="3" t="s">
        <v>188</v>
      </c>
      <c r="B202" s="12">
        <v>0</v>
      </c>
      <c r="C202" s="6">
        <v>0</v>
      </c>
      <c r="D202" s="6">
        <v>0</v>
      </c>
      <c r="E202" s="6">
        <v>68118</v>
      </c>
      <c r="F202" s="6">
        <v>0</v>
      </c>
      <c r="G202" s="6">
        <f t="shared" si="4"/>
        <v>68118</v>
      </c>
      <c r="H202" s="6">
        <v>-322835</v>
      </c>
      <c r="I202" s="6">
        <v>-254717</v>
      </c>
      <c r="J202" s="6">
        <v>-360000</v>
      </c>
      <c r="K202" s="6">
        <v>105283</v>
      </c>
      <c r="M202" s="6"/>
    </row>
    <row r="203" spans="1:13" hidden="1" outlineLevel="1" x14ac:dyDescent="0.25">
      <c r="A203" s="3" t="s">
        <v>189</v>
      </c>
      <c r="B203" s="12">
        <v>0</v>
      </c>
      <c r="C203" s="6">
        <v>0</v>
      </c>
      <c r="D203" s="6">
        <v>0</v>
      </c>
      <c r="E203" s="6">
        <v>0</v>
      </c>
      <c r="F203" s="6">
        <v>0</v>
      </c>
      <c r="G203" s="6">
        <f t="shared" si="4"/>
        <v>0</v>
      </c>
      <c r="H203" s="6">
        <v>10906</v>
      </c>
      <c r="I203" s="6">
        <v>10906</v>
      </c>
      <c r="J203" s="6">
        <v>0</v>
      </c>
      <c r="K203" s="6">
        <v>10906</v>
      </c>
      <c r="M203" s="6"/>
    </row>
    <row r="204" spans="1:13" hidden="1" outlineLevel="1" x14ac:dyDescent="0.25">
      <c r="A204" s="3" t="s">
        <v>190</v>
      </c>
      <c r="B204" s="12">
        <v>0</v>
      </c>
      <c r="C204" s="6">
        <v>0</v>
      </c>
      <c r="D204" s="6">
        <v>0</v>
      </c>
      <c r="E204" s="6">
        <v>0</v>
      </c>
      <c r="F204" s="6">
        <v>4587891</v>
      </c>
      <c r="G204" s="6">
        <f t="shared" si="4"/>
        <v>4587891</v>
      </c>
      <c r="H204" s="6">
        <v>0</v>
      </c>
      <c r="I204" s="6">
        <v>4587891</v>
      </c>
      <c r="J204" s="6">
        <v>4903338</v>
      </c>
      <c r="K204" s="6">
        <v>-315447</v>
      </c>
      <c r="M204" s="6"/>
    </row>
    <row r="205" spans="1:13" collapsed="1" x14ac:dyDescent="0.25">
      <c r="A205" s="14" t="s">
        <v>191</v>
      </c>
      <c r="B205" s="13">
        <v>-17851187</v>
      </c>
      <c r="C205" s="13">
        <v>0</v>
      </c>
      <c r="D205" s="13">
        <v>0</v>
      </c>
      <c r="E205" s="13">
        <v>17104026</v>
      </c>
      <c r="F205" s="13">
        <v>8634576</v>
      </c>
      <c r="G205" s="13">
        <f t="shared" si="4"/>
        <v>25738602</v>
      </c>
      <c r="H205" s="13">
        <v>-45538844</v>
      </c>
      <c r="I205" s="13">
        <v>-37651429</v>
      </c>
      <c r="J205" s="13">
        <v>11267934</v>
      </c>
      <c r="K205" s="13">
        <v>-48919363</v>
      </c>
      <c r="M205" s="6"/>
    </row>
    <row r="206" spans="1:13" x14ac:dyDescent="0.25">
      <c r="A206" s="14" t="s">
        <v>192</v>
      </c>
      <c r="B206" s="13">
        <v>-6560970</v>
      </c>
      <c r="C206" s="13">
        <v>0</v>
      </c>
      <c r="D206" s="13">
        <v>0</v>
      </c>
      <c r="E206" s="13">
        <v>4778388</v>
      </c>
      <c r="F206" s="13">
        <v>50292</v>
      </c>
      <c r="G206" s="13">
        <f t="shared" ref="G206:G216" si="6">SUM(C206:F206)</f>
        <v>4828680</v>
      </c>
      <c r="H206" s="13">
        <v>3056683</v>
      </c>
      <c r="I206" s="13">
        <v>1324393</v>
      </c>
      <c r="J206" s="13">
        <v>-348538</v>
      </c>
      <c r="K206" s="13">
        <v>1672931</v>
      </c>
      <c r="M206" s="6"/>
    </row>
    <row r="207" spans="1:13" hidden="1" outlineLevel="1" x14ac:dyDescent="0.25">
      <c r="A207" s="3" t="s">
        <v>193</v>
      </c>
      <c r="B207" s="6">
        <v>0</v>
      </c>
      <c r="C207" s="6">
        <v>0</v>
      </c>
      <c r="D207" s="6">
        <v>0</v>
      </c>
      <c r="E207" s="6">
        <v>0</v>
      </c>
      <c r="F207" s="6">
        <v>50292</v>
      </c>
      <c r="G207" s="6">
        <f t="shared" si="6"/>
        <v>50292</v>
      </c>
      <c r="H207" s="6">
        <v>0</v>
      </c>
      <c r="I207" s="6">
        <v>50292</v>
      </c>
      <c r="J207" s="6">
        <v>50292</v>
      </c>
      <c r="K207" s="6">
        <v>0</v>
      </c>
      <c r="M207" s="6"/>
    </row>
    <row r="208" spans="1:13" hidden="1" outlineLevel="1" x14ac:dyDescent="0.25">
      <c r="A208" s="3" t="s">
        <v>194</v>
      </c>
      <c r="B208" s="6">
        <v>-6560970</v>
      </c>
      <c r="C208" s="6">
        <v>0</v>
      </c>
      <c r="D208" s="6">
        <v>0</v>
      </c>
      <c r="E208" s="6">
        <v>4778388</v>
      </c>
      <c r="F208" s="6">
        <v>0</v>
      </c>
      <c r="G208" s="6">
        <f t="shared" si="6"/>
        <v>4778388</v>
      </c>
      <c r="H208" s="6">
        <v>0</v>
      </c>
      <c r="I208" s="6">
        <v>-1782582</v>
      </c>
      <c r="J208" s="6">
        <v>-2608336</v>
      </c>
      <c r="K208" s="6">
        <v>825754</v>
      </c>
      <c r="M208" s="6"/>
    </row>
    <row r="209" spans="1:13" hidden="1" outlineLevel="1" x14ac:dyDescent="0.25">
      <c r="A209" s="3" t="s">
        <v>195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f t="shared" si="6"/>
        <v>0</v>
      </c>
      <c r="H209" s="6">
        <v>3056683</v>
      </c>
      <c r="I209" s="6">
        <v>3056683</v>
      </c>
      <c r="J209" s="6">
        <v>2209506</v>
      </c>
      <c r="K209" s="6">
        <v>847177</v>
      </c>
      <c r="M209" s="6"/>
    </row>
    <row r="210" spans="1:13" collapsed="1" x14ac:dyDescent="0.25">
      <c r="A210" s="14" t="s">
        <v>196</v>
      </c>
      <c r="B210" s="13">
        <v>-77548253</v>
      </c>
      <c r="C210" s="13">
        <v>0</v>
      </c>
      <c r="D210" s="13">
        <v>0</v>
      </c>
      <c r="E210" s="13">
        <v>28665922</v>
      </c>
      <c r="F210" s="13">
        <v>9289011</v>
      </c>
      <c r="G210" s="13">
        <f t="shared" si="6"/>
        <v>37954933</v>
      </c>
      <c r="H210" s="13">
        <v>16625245</v>
      </c>
      <c r="I210" s="13">
        <v>-22968075</v>
      </c>
      <c r="J210" s="13">
        <v>-30622385</v>
      </c>
      <c r="K210" s="13">
        <v>7654310</v>
      </c>
      <c r="M210" s="6"/>
    </row>
    <row r="211" spans="1:13" hidden="1" outlineLevel="1" x14ac:dyDescent="0.25">
      <c r="A211" s="3" t="s">
        <v>197</v>
      </c>
      <c r="B211" s="6">
        <v>-77548253</v>
      </c>
      <c r="C211" s="6">
        <v>0</v>
      </c>
      <c r="D211" s="6">
        <v>0</v>
      </c>
      <c r="E211" s="6">
        <v>0</v>
      </c>
      <c r="F211" s="6">
        <v>0</v>
      </c>
      <c r="G211" s="6">
        <f t="shared" si="6"/>
        <v>0</v>
      </c>
      <c r="H211" s="6">
        <v>0</v>
      </c>
      <c r="I211" s="6">
        <v>-77548253</v>
      </c>
      <c r="J211" s="6">
        <v>-77916411</v>
      </c>
      <c r="K211" s="6">
        <v>368158</v>
      </c>
      <c r="M211" s="6"/>
    </row>
    <row r="212" spans="1:13" hidden="1" outlineLevel="1" x14ac:dyDescent="0.25">
      <c r="A212" s="3" t="s">
        <v>198</v>
      </c>
      <c r="B212" s="6">
        <v>0</v>
      </c>
      <c r="C212" s="6">
        <v>0</v>
      </c>
      <c r="D212" s="6">
        <v>0</v>
      </c>
      <c r="E212" s="6">
        <v>24699844</v>
      </c>
      <c r="F212" s="6">
        <v>0</v>
      </c>
      <c r="G212" s="6">
        <f t="shared" si="6"/>
        <v>24699844</v>
      </c>
      <c r="H212" s="6">
        <v>0</v>
      </c>
      <c r="I212" s="6">
        <v>24699844</v>
      </c>
      <c r="J212" s="6">
        <v>23750083</v>
      </c>
      <c r="K212" s="6">
        <v>949761</v>
      </c>
      <c r="M212" s="6"/>
    </row>
    <row r="213" spans="1:13" hidden="1" outlineLevel="1" x14ac:dyDescent="0.25">
      <c r="A213" s="3" t="s">
        <v>199</v>
      </c>
      <c r="B213" s="6">
        <v>0</v>
      </c>
      <c r="C213" s="6">
        <v>0</v>
      </c>
      <c r="D213" s="6">
        <v>0</v>
      </c>
      <c r="E213" s="6">
        <v>1184946</v>
      </c>
      <c r="F213" s="6">
        <v>0</v>
      </c>
      <c r="G213" s="6">
        <f t="shared" si="6"/>
        <v>1184946</v>
      </c>
      <c r="H213" s="6">
        <v>0</v>
      </c>
      <c r="I213" s="6">
        <v>1184946</v>
      </c>
      <c r="J213" s="6">
        <v>2020000</v>
      </c>
      <c r="K213" s="6">
        <v>-835054</v>
      </c>
      <c r="M213" s="6"/>
    </row>
    <row r="214" spans="1:13" hidden="1" outlineLevel="1" x14ac:dyDescent="0.25">
      <c r="A214" s="3" t="s">
        <v>200</v>
      </c>
      <c r="B214" s="6">
        <v>0</v>
      </c>
      <c r="C214" s="6">
        <v>0</v>
      </c>
      <c r="D214" s="6">
        <v>0</v>
      </c>
      <c r="E214" s="6">
        <v>2781132</v>
      </c>
      <c r="F214" s="6">
        <v>0</v>
      </c>
      <c r="G214" s="6">
        <f t="shared" si="6"/>
        <v>2781132</v>
      </c>
      <c r="H214" s="6">
        <v>0</v>
      </c>
      <c r="I214" s="6">
        <v>2781132</v>
      </c>
      <c r="J214" s="6">
        <v>2090000</v>
      </c>
      <c r="K214" s="6">
        <v>691132</v>
      </c>
      <c r="M214" s="6"/>
    </row>
    <row r="215" spans="1:13" hidden="1" outlineLevel="1" x14ac:dyDescent="0.25">
      <c r="A215" s="3" t="s">
        <v>201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f t="shared" si="6"/>
        <v>0</v>
      </c>
      <c r="H215" s="6">
        <v>16625245</v>
      </c>
      <c r="I215" s="6">
        <v>16625245</v>
      </c>
      <c r="J215" s="6">
        <v>9997455</v>
      </c>
      <c r="K215" s="6">
        <v>6627790</v>
      </c>
      <c r="M215" s="6"/>
    </row>
    <row r="216" spans="1:13" hidden="1" outlineLevel="1" x14ac:dyDescent="0.25">
      <c r="A216" s="3" t="s">
        <v>202</v>
      </c>
      <c r="B216" s="6">
        <v>0</v>
      </c>
      <c r="C216" s="6">
        <v>0</v>
      </c>
      <c r="D216" s="6">
        <v>0</v>
      </c>
      <c r="E216" s="6">
        <v>0</v>
      </c>
      <c r="F216" s="6">
        <v>9289011</v>
      </c>
      <c r="G216" s="6">
        <f t="shared" si="6"/>
        <v>9289011</v>
      </c>
      <c r="H216" s="6">
        <v>0</v>
      </c>
      <c r="I216" s="6">
        <v>9289011</v>
      </c>
      <c r="J216" s="6">
        <v>9436488</v>
      </c>
      <c r="K216" s="6">
        <v>-147477</v>
      </c>
      <c r="M216" s="6"/>
    </row>
    <row r="217" spans="1:13" collapsed="1" x14ac:dyDescent="0.25">
      <c r="A217" s="14" t="s">
        <v>203</v>
      </c>
      <c r="B217" s="13"/>
      <c r="C217" s="13"/>
      <c r="D217" s="13"/>
      <c r="E217" s="13"/>
      <c r="F217" s="13"/>
      <c r="G217" s="13">
        <v>9250003</v>
      </c>
      <c r="H217" s="13"/>
      <c r="I217" s="13">
        <v>9250003</v>
      </c>
      <c r="J217" s="13">
        <v>9250003</v>
      </c>
      <c r="K217" s="13">
        <v>0</v>
      </c>
      <c r="M217" s="6"/>
    </row>
    <row r="218" spans="1:13" ht="15.75" thickBot="1" x14ac:dyDescent="0.3">
      <c r="A218" s="3"/>
      <c r="B218" s="6"/>
      <c r="C218" s="6"/>
      <c r="D218" s="6"/>
      <c r="E218" s="6"/>
      <c r="F218" s="6"/>
      <c r="G218" s="5" t="s">
        <v>204</v>
      </c>
      <c r="H218" s="5"/>
      <c r="I218" s="7">
        <f>+I188+I190+I196+I205+I206+I210+I217</f>
        <v>296710427</v>
      </c>
      <c r="J218" s="7">
        <f>+J188+J190+J196+J205+J206+J210+J217</f>
        <v>156343096</v>
      </c>
      <c r="K218" s="7">
        <f>+K188+K190+K196+K205+K206+K210+K217</f>
        <v>140367331</v>
      </c>
    </row>
    <row r="219" spans="1:13" ht="15.75" thickTop="1" x14ac:dyDescent="0.25">
      <c r="A219" s="3"/>
      <c r="G219"/>
    </row>
    <row r="220" spans="1:13" x14ac:dyDescent="0.25">
      <c r="A220" s="3"/>
      <c r="G220"/>
    </row>
    <row r="221" spans="1:13" x14ac:dyDescent="0.25">
      <c r="A221" s="3"/>
      <c r="G221"/>
    </row>
    <row r="222" spans="1:13" x14ac:dyDescent="0.25">
      <c r="A222" s="3"/>
      <c r="G222"/>
    </row>
    <row r="223" spans="1:13" x14ac:dyDescent="0.25">
      <c r="A223" s="3"/>
      <c r="G223"/>
    </row>
    <row r="224" spans="1:13" x14ac:dyDescent="0.25">
      <c r="A224" s="3"/>
      <c r="G224"/>
    </row>
    <row r="225" spans="1:7" x14ac:dyDescent="0.25">
      <c r="A225" s="3"/>
      <c r="G225"/>
    </row>
    <row r="226" spans="1:7" x14ac:dyDescent="0.25">
      <c r="A226" s="3"/>
      <c r="G226"/>
    </row>
    <row r="227" spans="1:7" x14ac:dyDescent="0.25">
      <c r="A227" s="3"/>
      <c r="G227"/>
    </row>
    <row r="228" spans="1:7" x14ac:dyDescent="0.25">
      <c r="A228" s="3"/>
      <c r="G228"/>
    </row>
    <row r="229" spans="1:7" x14ac:dyDescent="0.25">
      <c r="A229" s="3"/>
      <c r="G229"/>
    </row>
    <row r="230" spans="1:7" x14ac:dyDescent="0.25">
      <c r="A230" s="3"/>
      <c r="G230"/>
    </row>
    <row r="231" spans="1:7" x14ac:dyDescent="0.25">
      <c r="A231" s="3"/>
      <c r="G231"/>
    </row>
    <row r="232" spans="1:7" x14ac:dyDescent="0.25">
      <c r="A232" s="3"/>
      <c r="G232"/>
    </row>
    <row r="233" spans="1:7" x14ac:dyDescent="0.25">
      <c r="A233" s="3"/>
      <c r="G233"/>
    </row>
    <row r="234" spans="1:7" x14ac:dyDescent="0.25">
      <c r="A234" s="3"/>
      <c r="G234"/>
    </row>
    <row r="235" spans="1:7" x14ac:dyDescent="0.25">
      <c r="A235" s="3"/>
      <c r="G235"/>
    </row>
    <row r="236" spans="1:7" x14ac:dyDescent="0.25">
      <c r="A236" s="3"/>
      <c r="G236"/>
    </row>
    <row r="237" spans="1:7" x14ac:dyDescent="0.25">
      <c r="A237" s="3"/>
      <c r="G237"/>
    </row>
    <row r="238" spans="1:7" x14ac:dyDescent="0.25">
      <c r="A238" s="3"/>
      <c r="G238"/>
    </row>
    <row r="239" spans="1:7" x14ac:dyDescent="0.25">
      <c r="A239" s="3"/>
      <c r="G239"/>
    </row>
    <row r="240" spans="1:7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</sheetData>
  <pageMargins left="0.23622047244094491" right="0.11811023622047245" top="0.35433070866141736" bottom="0.35433070866141736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41E5-735B-4AD4-B29B-041F105DD3E4}">
  <sheetPr>
    <pageSetUpPr fitToPage="1"/>
  </sheetPr>
  <dimension ref="A1:E49"/>
  <sheetViews>
    <sheetView showGridLines="0" workbookViewId="0">
      <pane ySplit="2" topLeftCell="A14" activePane="bottomLeft" state="frozen"/>
      <selection pane="bottomLeft" activeCell="J35" sqref="J35"/>
    </sheetView>
  </sheetViews>
  <sheetFormatPr defaultRowHeight="15" x14ac:dyDescent="0.25"/>
  <cols>
    <col min="1" max="1" width="38.42578125" style="3" customWidth="1"/>
    <col min="2" max="2" width="13.28515625" style="3" customWidth="1"/>
    <col min="3" max="3" width="15.7109375" style="3" customWidth="1"/>
    <col min="4" max="4" width="15.42578125" style="3" bestFit="1" customWidth="1"/>
    <col min="5" max="5" width="5.85546875" style="3" bestFit="1" customWidth="1"/>
    <col min="6" max="16384" width="9.140625" style="3"/>
  </cols>
  <sheetData>
    <row r="1" spans="1:5" x14ac:dyDescent="0.25">
      <c r="A1" s="15" t="s">
        <v>268</v>
      </c>
      <c r="B1" s="16"/>
      <c r="C1" s="16"/>
      <c r="D1" s="16"/>
      <c r="E1" s="16"/>
    </row>
    <row r="2" spans="1:5" x14ac:dyDescent="0.25">
      <c r="A2" s="49"/>
      <c r="B2" s="17"/>
      <c r="C2" s="17"/>
      <c r="D2" s="17"/>
      <c r="E2" s="17"/>
    </row>
    <row r="3" spans="1:5" ht="39.75" customHeight="1" x14ac:dyDescent="0.25">
      <c r="A3" s="22" t="s">
        <v>218</v>
      </c>
      <c r="B3" s="19" t="s">
        <v>254</v>
      </c>
      <c r="C3" s="20" t="s">
        <v>219</v>
      </c>
      <c r="D3" s="20" t="s">
        <v>220</v>
      </c>
      <c r="E3" s="21" t="s">
        <v>221</v>
      </c>
    </row>
    <row r="4" spans="1:5" x14ac:dyDescent="0.25">
      <c r="A4" s="22" t="s">
        <v>222</v>
      </c>
      <c r="B4" s="36"/>
      <c r="C4" s="36"/>
      <c r="D4" s="36"/>
      <c r="E4" s="37"/>
    </row>
    <row r="5" spans="1:5" x14ac:dyDescent="0.25">
      <c r="A5" s="23" t="s">
        <v>224</v>
      </c>
      <c r="B5" s="36">
        <v>2998214</v>
      </c>
      <c r="C5" s="36">
        <v>40000000</v>
      </c>
      <c r="D5" s="36">
        <f t="shared" ref="D5:D26" si="0">C5-B5</f>
        <v>37001786</v>
      </c>
      <c r="E5" s="38">
        <f t="shared" ref="E5:E26" si="1">IFERROR(B5/C5,"")</f>
        <v>7.4955350000000004E-2</v>
      </c>
    </row>
    <row r="6" spans="1:5" x14ac:dyDescent="0.25">
      <c r="A6" s="23" t="s">
        <v>255</v>
      </c>
      <c r="B6" s="36"/>
      <c r="C6" s="36">
        <v>52000000</v>
      </c>
      <c r="D6" s="36">
        <f t="shared" si="0"/>
        <v>52000000</v>
      </c>
      <c r="E6" s="38">
        <f t="shared" si="1"/>
        <v>0</v>
      </c>
    </row>
    <row r="7" spans="1:5" x14ac:dyDescent="0.25">
      <c r="A7" s="23" t="s">
        <v>226</v>
      </c>
      <c r="B7" s="36"/>
      <c r="C7" s="36">
        <v>15000000</v>
      </c>
      <c r="D7" s="36">
        <f t="shared" si="0"/>
        <v>15000000</v>
      </c>
      <c r="E7" s="38">
        <f t="shared" si="1"/>
        <v>0</v>
      </c>
    </row>
    <row r="8" spans="1:5" x14ac:dyDescent="0.25">
      <c r="A8" s="23" t="s">
        <v>256</v>
      </c>
      <c r="B8" s="36">
        <v>462950</v>
      </c>
      <c r="C8" s="36">
        <v>5000000</v>
      </c>
      <c r="D8" s="36">
        <f t="shared" si="0"/>
        <v>4537050</v>
      </c>
      <c r="E8" s="38">
        <f t="shared" si="1"/>
        <v>9.2590000000000006E-2</v>
      </c>
    </row>
    <row r="9" spans="1:5" x14ac:dyDescent="0.25">
      <c r="A9" s="24" t="s">
        <v>223</v>
      </c>
      <c r="B9" s="36">
        <f>25690944-19179933</f>
        <v>6511011</v>
      </c>
      <c r="C9" s="36">
        <v>30000000</v>
      </c>
      <c r="D9" s="36">
        <f t="shared" si="0"/>
        <v>23488989</v>
      </c>
      <c r="E9" s="38">
        <f t="shared" si="1"/>
        <v>0.2170337</v>
      </c>
    </row>
    <row r="10" spans="1:5" x14ac:dyDescent="0.25">
      <c r="A10" s="24" t="s">
        <v>266</v>
      </c>
      <c r="B10" s="36">
        <v>-25690944</v>
      </c>
      <c r="C10" s="36"/>
      <c r="D10" s="36"/>
      <c r="E10" s="38"/>
    </row>
    <row r="11" spans="1:5" x14ac:dyDescent="0.25">
      <c r="A11" s="23" t="s">
        <v>257</v>
      </c>
      <c r="B11" s="36"/>
      <c r="C11" s="36">
        <v>300000000</v>
      </c>
      <c r="D11" s="36">
        <f t="shared" si="0"/>
        <v>300000000</v>
      </c>
      <c r="E11" s="38">
        <f t="shared" si="1"/>
        <v>0</v>
      </c>
    </row>
    <row r="12" spans="1:5" x14ac:dyDescent="0.25">
      <c r="A12" s="23" t="s">
        <v>228</v>
      </c>
      <c r="B12" s="36">
        <v>5748647</v>
      </c>
      <c r="C12" s="36">
        <v>35000000</v>
      </c>
      <c r="D12" s="36">
        <f t="shared" si="0"/>
        <v>29251353</v>
      </c>
      <c r="E12" s="38">
        <f t="shared" si="1"/>
        <v>0.16424705714285714</v>
      </c>
    </row>
    <row r="13" spans="1:5" x14ac:dyDescent="0.25">
      <c r="A13" s="23" t="s">
        <v>267</v>
      </c>
      <c r="B13" s="36">
        <v>-777353</v>
      </c>
      <c r="C13" s="36">
        <v>0</v>
      </c>
      <c r="D13" s="36">
        <f t="shared" si="0"/>
        <v>777353</v>
      </c>
      <c r="E13" s="38" t="str">
        <f t="shared" si="1"/>
        <v/>
      </c>
    </row>
    <row r="14" spans="1:5" x14ac:dyDescent="0.25">
      <c r="A14" s="23" t="s">
        <v>258</v>
      </c>
      <c r="B14" s="36">
        <v>2153880</v>
      </c>
      <c r="C14" s="36">
        <v>50000000</v>
      </c>
      <c r="D14" s="36">
        <f t="shared" si="0"/>
        <v>47846120</v>
      </c>
      <c r="E14" s="38">
        <f t="shared" si="1"/>
        <v>4.3077600000000001E-2</v>
      </c>
    </row>
    <row r="15" spans="1:5" x14ac:dyDescent="0.25">
      <c r="A15" s="23" t="s">
        <v>259</v>
      </c>
      <c r="B15" s="36">
        <v>15026385</v>
      </c>
      <c r="C15" s="36">
        <v>300000000</v>
      </c>
      <c r="D15" s="36">
        <f t="shared" si="0"/>
        <v>284973615</v>
      </c>
      <c r="E15" s="38">
        <f t="shared" si="1"/>
        <v>5.0087949999999999E-2</v>
      </c>
    </row>
    <row r="16" spans="1:5" x14ac:dyDescent="0.25">
      <c r="A16" s="23" t="s">
        <v>260</v>
      </c>
      <c r="B16" s="36"/>
      <c r="C16" s="36">
        <v>30000000</v>
      </c>
      <c r="D16" s="36">
        <f t="shared" si="0"/>
        <v>30000000</v>
      </c>
      <c r="E16" s="38">
        <f t="shared" si="1"/>
        <v>0</v>
      </c>
    </row>
    <row r="17" spans="1:5" x14ac:dyDescent="0.25">
      <c r="A17" s="23" t="s">
        <v>261</v>
      </c>
      <c r="B17" s="36">
        <f>14939692+2282232+877164</f>
        <v>18099088</v>
      </c>
      <c r="C17" s="36">
        <v>85000000</v>
      </c>
      <c r="D17" s="36">
        <f t="shared" si="0"/>
        <v>66900912</v>
      </c>
      <c r="E17" s="38">
        <f t="shared" si="1"/>
        <v>0.21293044705882352</v>
      </c>
    </row>
    <row r="18" spans="1:5" x14ac:dyDescent="0.25">
      <c r="A18" s="23" t="s">
        <v>227</v>
      </c>
      <c r="B18" s="36"/>
      <c r="C18" s="36">
        <v>20000000</v>
      </c>
      <c r="D18" s="36">
        <f t="shared" si="0"/>
        <v>20000000</v>
      </c>
      <c r="E18" s="38">
        <f t="shared" si="1"/>
        <v>0</v>
      </c>
    </row>
    <row r="19" spans="1:5" x14ac:dyDescent="0.25">
      <c r="A19" s="23" t="s">
        <v>262</v>
      </c>
      <c r="B19" s="36"/>
      <c r="C19" s="36">
        <v>250000000</v>
      </c>
      <c r="D19" s="36">
        <f t="shared" si="0"/>
        <v>250000000</v>
      </c>
      <c r="E19" s="38">
        <f t="shared" si="1"/>
        <v>0</v>
      </c>
    </row>
    <row r="20" spans="1:5" x14ac:dyDescent="0.25">
      <c r="A20" s="23" t="s">
        <v>231</v>
      </c>
      <c r="B20" s="36">
        <v>9978231</v>
      </c>
      <c r="C20" s="36">
        <v>5000000</v>
      </c>
      <c r="D20" s="36">
        <f t="shared" si="0"/>
        <v>-4978231</v>
      </c>
      <c r="E20" s="38">
        <f t="shared" si="1"/>
        <v>1.9956461999999999</v>
      </c>
    </row>
    <row r="21" spans="1:5" x14ac:dyDescent="0.25">
      <c r="A21" s="23" t="s">
        <v>263</v>
      </c>
      <c r="B21" s="36"/>
      <c r="C21" s="36">
        <v>4000000</v>
      </c>
      <c r="D21" s="36">
        <f t="shared" si="0"/>
        <v>4000000</v>
      </c>
      <c r="E21" s="38">
        <f t="shared" si="1"/>
        <v>0</v>
      </c>
    </row>
    <row r="22" spans="1:5" x14ac:dyDescent="0.25">
      <c r="A22" s="23" t="s">
        <v>229</v>
      </c>
      <c r="B22" s="36"/>
      <c r="C22" s="36">
        <v>7000000</v>
      </c>
      <c r="D22" s="36">
        <f t="shared" si="0"/>
        <v>7000000</v>
      </c>
      <c r="E22" s="38">
        <f t="shared" si="1"/>
        <v>0</v>
      </c>
    </row>
    <row r="23" spans="1:5" x14ac:dyDescent="0.25">
      <c r="A23" s="23" t="s">
        <v>264</v>
      </c>
      <c r="B23" s="36"/>
      <c r="C23" s="36">
        <v>15000000</v>
      </c>
      <c r="D23" s="36">
        <f t="shared" si="0"/>
        <v>15000000</v>
      </c>
      <c r="E23" s="38">
        <f t="shared" si="1"/>
        <v>0</v>
      </c>
    </row>
    <row r="24" spans="1:5" x14ac:dyDescent="0.25">
      <c r="A24" s="23" t="s">
        <v>230</v>
      </c>
      <c r="B24" s="36"/>
      <c r="C24" s="36">
        <v>5000000</v>
      </c>
      <c r="D24" s="36">
        <f t="shared" si="0"/>
        <v>5000000</v>
      </c>
      <c r="E24" s="38">
        <f t="shared" si="1"/>
        <v>0</v>
      </c>
    </row>
    <row r="25" spans="1:5" x14ac:dyDescent="0.25">
      <c r="A25" s="23" t="s">
        <v>225</v>
      </c>
      <c r="B25" s="36"/>
      <c r="C25" s="36">
        <v>55000000</v>
      </c>
      <c r="D25" s="36">
        <f t="shared" si="0"/>
        <v>55000000</v>
      </c>
      <c r="E25" s="38">
        <f t="shared" si="1"/>
        <v>0</v>
      </c>
    </row>
    <row r="26" spans="1:5" x14ac:dyDescent="0.25">
      <c r="A26" s="23" t="s">
        <v>265</v>
      </c>
      <c r="B26" s="36">
        <v>23271540</v>
      </c>
      <c r="C26" s="36">
        <f>18000000+15000000</f>
        <v>33000000</v>
      </c>
      <c r="D26" s="36">
        <f t="shared" si="0"/>
        <v>9728460</v>
      </c>
      <c r="E26" s="38">
        <f t="shared" si="1"/>
        <v>0.70519818181818184</v>
      </c>
    </row>
    <row r="27" spans="1:5" x14ac:dyDescent="0.25">
      <c r="A27" s="25" t="s">
        <v>232</v>
      </c>
      <c r="B27" s="26">
        <f>+SUM(B5:B26)</f>
        <v>57781649</v>
      </c>
      <c r="C27" s="26">
        <f>+SUM(C5:C26)</f>
        <v>1336000000</v>
      </c>
      <c r="D27" s="26">
        <f>+SUM(D5:D26)</f>
        <v>1252527407</v>
      </c>
      <c r="E27" s="39">
        <f>B27/C27</f>
        <v>4.3249737275449104E-2</v>
      </c>
    </row>
    <row r="28" spans="1:5" ht="5.25" customHeight="1" x14ac:dyDescent="0.25">
      <c r="A28" s="24"/>
      <c r="B28" s="36"/>
      <c r="C28" s="36"/>
      <c r="D28" s="36"/>
      <c r="E28" s="37"/>
    </row>
    <row r="29" spans="1:5" x14ac:dyDescent="0.25">
      <c r="A29" s="18" t="s">
        <v>233</v>
      </c>
      <c r="B29" s="36"/>
      <c r="C29" s="36"/>
      <c r="D29" s="36"/>
      <c r="E29" s="37"/>
    </row>
    <row r="30" spans="1:5" x14ac:dyDescent="0.25">
      <c r="A30" s="24" t="s">
        <v>234</v>
      </c>
      <c r="B30" s="36">
        <f>39696958+55275+477691</f>
        <v>40229924</v>
      </c>
      <c r="C30" s="36">
        <v>881000000</v>
      </c>
      <c r="D30" s="36">
        <f>C30-B30</f>
        <v>840770076</v>
      </c>
      <c r="E30" s="38">
        <f>IFERROR(B30/C30,"")</f>
        <v>4.5663931895573211E-2</v>
      </c>
    </row>
    <row r="31" spans="1:5" x14ac:dyDescent="0.25">
      <c r="A31" s="24" t="s">
        <v>235</v>
      </c>
      <c r="B31" s="36">
        <v>-69655938</v>
      </c>
      <c r="C31" s="36">
        <f>-1332000000-132000000</f>
        <v>-1464000000</v>
      </c>
      <c r="D31" s="36">
        <f>C31-B31</f>
        <v>-1394344062</v>
      </c>
      <c r="E31" s="38">
        <f>IFERROR(B31/C31,"")</f>
        <v>4.7579192622950822E-2</v>
      </c>
    </row>
    <row r="32" spans="1:5" x14ac:dyDescent="0.25">
      <c r="A32" s="25" t="s">
        <v>236</v>
      </c>
      <c r="B32" s="26">
        <f>SUM(B30:B31)</f>
        <v>-29426014</v>
      </c>
      <c r="C32" s="26">
        <f>SUM(C30:C31)</f>
        <v>-583000000</v>
      </c>
      <c r="D32" s="26">
        <f>SUM(D30:D31)</f>
        <v>-553573986</v>
      </c>
      <c r="E32" s="39">
        <f>B32/C32</f>
        <v>5.0473437392795882E-2</v>
      </c>
    </row>
    <row r="33" spans="1:5" ht="4.5" customHeight="1" x14ac:dyDescent="0.25">
      <c r="A33" s="24"/>
      <c r="B33" s="36"/>
      <c r="C33" s="36"/>
      <c r="D33" s="36"/>
      <c r="E33" s="37"/>
    </row>
    <row r="34" spans="1:5" x14ac:dyDescent="0.25">
      <c r="A34" s="18" t="s">
        <v>237</v>
      </c>
      <c r="B34" s="36"/>
      <c r="C34" s="36"/>
      <c r="D34" s="36"/>
      <c r="E34" s="37"/>
    </row>
    <row r="35" spans="1:5" x14ac:dyDescent="0.25">
      <c r="A35" s="24" t="s">
        <v>238</v>
      </c>
      <c r="B35" s="27">
        <v>0</v>
      </c>
      <c r="C35" s="27">
        <v>20000000</v>
      </c>
      <c r="D35" s="27">
        <f>C35-B35</f>
        <v>20000000</v>
      </c>
      <c r="E35" s="40">
        <f>IFERROR(B35/C35,"")</f>
        <v>0</v>
      </c>
    </row>
    <row r="36" spans="1:5" ht="5.25" customHeight="1" x14ac:dyDescent="0.25">
      <c r="A36" s="24"/>
      <c r="B36" s="36"/>
      <c r="C36" s="36"/>
      <c r="D36" s="36"/>
      <c r="E36" s="37"/>
    </row>
    <row r="37" spans="1:5" x14ac:dyDescent="0.25">
      <c r="A37" s="28" t="s">
        <v>239</v>
      </c>
      <c r="B37" s="29">
        <f>+B27+B32+B35</f>
        <v>28355635</v>
      </c>
      <c r="C37" s="29">
        <f>+C27+C32+C35</f>
        <v>773000000</v>
      </c>
      <c r="D37" s="29">
        <f>+D27+D32+D35</f>
        <v>718953421</v>
      </c>
      <c r="E37" s="39">
        <f>B37/C37</f>
        <v>3.6682580853816302E-2</v>
      </c>
    </row>
    <row r="38" spans="1:5" x14ac:dyDescent="0.25">
      <c r="A38" s="34"/>
      <c r="B38" s="41"/>
      <c r="C38" s="41"/>
      <c r="D38" s="42"/>
      <c r="E38" s="43"/>
    </row>
    <row r="39" spans="1:5" x14ac:dyDescent="0.25">
      <c r="A39" s="18" t="s">
        <v>240</v>
      </c>
      <c r="B39" s="30"/>
      <c r="C39" s="30"/>
      <c r="D39" s="30"/>
      <c r="E39" s="44"/>
    </row>
    <row r="40" spans="1:5" ht="5.25" customHeight="1" x14ac:dyDescent="0.25">
      <c r="A40" s="22"/>
      <c r="B40" s="31"/>
      <c r="C40" s="31"/>
      <c r="D40" s="31"/>
      <c r="E40" s="45"/>
    </row>
    <row r="41" spans="1:5" x14ac:dyDescent="0.25">
      <c r="A41" s="24" t="s">
        <v>241</v>
      </c>
      <c r="B41" s="36">
        <v>6288919</v>
      </c>
      <c r="C41" s="36">
        <v>111000000</v>
      </c>
      <c r="D41" s="36">
        <f>C41-B41</f>
        <v>104711081</v>
      </c>
      <c r="E41" s="38">
        <f t="shared" ref="E41:E46" si="2">IFERROR(B41/C41,"")</f>
        <v>5.6656927927927925E-2</v>
      </c>
    </row>
    <row r="42" spans="1:5" x14ac:dyDescent="0.25">
      <c r="A42" s="24" t="s">
        <v>242</v>
      </c>
      <c r="B42" s="36">
        <v>2554570</v>
      </c>
      <c r="C42" s="36">
        <v>159000000</v>
      </c>
      <c r="D42" s="36">
        <f>C42-B42</f>
        <v>156445430</v>
      </c>
      <c r="E42" s="38">
        <f t="shared" si="2"/>
        <v>1.6066477987421383E-2</v>
      </c>
    </row>
    <row r="43" spans="1:5" x14ac:dyDescent="0.25">
      <c r="A43" s="24" t="s">
        <v>243</v>
      </c>
      <c r="B43" s="36">
        <v>1195887</v>
      </c>
      <c r="C43" s="36">
        <v>329000000</v>
      </c>
      <c r="D43" s="36">
        <f>C43-B43</f>
        <v>327804113</v>
      </c>
      <c r="E43" s="38">
        <f t="shared" si="2"/>
        <v>3.6349148936170215E-3</v>
      </c>
    </row>
    <row r="44" spans="1:5" x14ac:dyDescent="0.25">
      <c r="A44" s="24" t="s">
        <v>244</v>
      </c>
      <c r="B44" s="46"/>
      <c r="C44" s="46">
        <f>55000000+132000000</f>
        <v>187000000</v>
      </c>
      <c r="D44" s="46">
        <f>C44-B44</f>
        <v>187000000</v>
      </c>
      <c r="E44" s="47">
        <f t="shared" si="2"/>
        <v>0</v>
      </c>
    </row>
    <row r="45" spans="1:5" x14ac:dyDescent="0.25">
      <c r="A45" s="24" t="s">
        <v>245</v>
      </c>
      <c r="B45" s="46"/>
      <c r="C45" s="46">
        <v>60000000</v>
      </c>
      <c r="D45" s="46">
        <f>C45-B45</f>
        <v>60000000</v>
      </c>
      <c r="E45" s="47">
        <f t="shared" si="2"/>
        <v>0</v>
      </c>
    </row>
    <row r="46" spans="1:5" ht="5.25" customHeight="1" x14ac:dyDescent="0.25">
      <c r="A46" s="24"/>
      <c r="B46" s="36"/>
      <c r="C46" s="36"/>
      <c r="D46" s="36"/>
      <c r="E46" s="38" t="str">
        <f t="shared" si="2"/>
        <v/>
      </c>
    </row>
    <row r="47" spans="1:5" x14ac:dyDescent="0.25">
      <c r="A47" s="28" t="s">
        <v>246</v>
      </c>
      <c r="B47" s="29">
        <f>+SUM(B41:B45)</f>
        <v>10039376</v>
      </c>
      <c r="C47" s="29">
        <f>+SUM(C41:C45)</f>
        <v>846000000</v>
      </c>
      <c r="D47" s="29">
        <f>C47-B47</f>
        <v>835960624</v>
      </c>
      <c r="E47" s="39">
        <f>B47/C47</f>
        <v>1.1866874704491727E-2</v>
      </c>
    </row>
    <row r="48" spans="1:5" ht="5.25" customHeight="1" x14ac:dyDescent="0.25">
      <c r="A48" s="32"/>
      <c r="B48" s="33"/>
      <c r="C48" s="33"/>
      <c r="D48" s="33"/>
      <c r="E48" s="48"/>
    </row>
    <row r="49" spans="1:5" x14ac:dyDescent="0.25">
      <c r="A49" s="28" t="s">
        <v>247</v>
      </c>
      <c r="B49" s="29">
        <f>+B47+B37</f>
        <v>38395011</v>
      </c>
      <c r="C49" s="29">
        <f>+C47+C37</f>
        <v>1619000000</v>
      </c>
      <c r="D49" s="29">
        <f>C49-B49</f>
        <v>1580604989</v>
      </c>
      <c r="E49" s="39">
        <f>B49/C49</f>
        <v>2.3715263125386042E-2</v>
      </c>
    </row>
  </sheetData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GridLines="0" topLeftCell="A10" zoomScale="80" zoomScaleNormal="80" workbookViewId="0">
      <selection activeCell="V43" sqref="V43"/>
    </sheetView>
  </sheetViews>
  <sheetFormatPr defaultColWidth="8.85546875" defaultRowHeight="15" x14ac:dyDescent="0.25"/>
  <cols>
    <col min="1" max="16384" width="8.85546875" style="11"/>
  </cols>
  <sheetData/>
  <pageMargins left="0.23622047244094491" right="0.11811023622047245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Rekstraryfirlit</vt:lpstr>
      <vt:lpstr>Fjárfestingar</vt:lpstr>
      <vt:lpstr>Rekstrarreikningur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Jens Lockton</dc:creator>
  <cp:lastModifiedBy>Pétur Jens Lockton</cp:lastModifiedBy>
  <cp:lastPrinted>2022-05-23T11:39:30Z</cp:lastPrinted>
  <dcterms:created xsi:type="dcterms:W3CDTF">2016-11-24T11:14:37Z</dcterms:created>
  <dcterms:modified xsi:type="dcterms:W3CDTF">2022-05-23T11:44:27Z</dcterms:modified>
</cp:coreProperties>
</file>