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xr:revisionPtr revIDLastSave="0" documentId="13_ncr:1_{AA1F0A86-720E-48A5-93E2-2F83DD5D8DC5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Rekstraryfirlit" sheetId="12" r:id="rId1"/>
    <sheet name="Fjárfestingar" sheetId="11" r:id="rId2"/>
    <sheet name="Rekstrarreikningur" sheetId="14" r:id="rId3"/>
  </sheets>
  <definedNames>
    <definedName name="_xlnm.Print_Area" localSheetId="1">Fjárfestingar!#REF!</definedName>
    <definedName name="_xlnm.Print_Area" localSheetId="2">Rekstrarreikningur!$A$1:$G$41</definedName>
    <definedName name="_xlnm.Print_Area" localSheetId="0">Rekstraryfirlit!#REF!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1" l="1"/>
  <c r="E14" i="11"/>
  <c r="H5" i="12" l="1"/>
  <c r="F5" i="12"/>
  <c r="E5" i="12"/>
  <c r="D5" i="12"/>
  <c r="C5" i="12"/>
  <c r="B5" i="12"/>
  <c r="E15" i="11" l="1"/>
  <c r="F16" i="11"/>
  <c r="F15" i="11"/>
  <c r="F13" i="11"/>
  <c r="F11" i="11"/>
  <c r="F12" i="11"/>
  <c r="E13" i="11"/>
  <c r="E11" i="11"/>
  <c r="E12" i="11"/>
  <c r="D6" i="11"/>
  <c r="J236" i="12" l="1"/>
  <c r="I236" i="12"/>
  <c r="K236" i="12"/>
  <c r="G208" i="12"/>
  <c r="I208" i="12" s="1"/>
  <c r="G209" i="12"/>
  <c r="I209" i="12" s="1"/>
  <c r="G210" i="12"/>
  <c r="I210" i="12" s="1"/>
  <c r="G211" i="12"/>
  <c r="I211" i="12" s="1"/>
  <c r="G212" i="12"/>
  <c r="I212" i="12" s="1"/>
  <c r="G213" i="12"/>
  <c r="I213" i="12" s="1"/>
  <c r="G214" i="12"/>
  <c r="I214" i="12" s="1"/>
  <c r="G215" i="12"/>
  <c r="I215" i="12" s="1"/>
  <c r="G216" i="12"/>
  <c r="I216" i="12" s="1"/>
  <c r="G217" i="12"/>
  <c r="I217" i="12" s="1"/>
  <c r="G218" i="12"/>
  <c r="I218" i="12" s="1"/>
  <c r="G219" i="12"/>
  <c r="I219" i="12" s="1"/>
  <c r="G220" i="12"/>
  <c r="I220" i="12" s="1"/>
  <c r="G221" i="12"/>
  <c r="I221" i="12" s="1"/>
  <c r="G222" i="12"/>
  <c r="I222" i="12" s="1"/>
  <c r="G223" i="12"/>
  <c r="I223" i="12" s="1"/>
  <c r="G224" i="12"/>
  <c r="I224" i="12" s="1"/>
  <c r="G225" i="12"/>
  <c r="I225" i="12" s="1"/>
  <c r="G226" i="12"/>
  <c r="I226" i="12" s="1"/>
  <c r="G227" i="12"/>
  <c r="I227" i="12" s="1"/>
  <c r="G228" i="12"/>
  <c r="I228" i="12" s="1"/>
  <c r="G229" i="12"/>
  <c r="I229" i="12" s="1"/>
  <c r="G230" i="12"/>
  <c r="I230" i="12" s="1"/>
  <c r="G231" i="12"/>
  <c r="I231" i="12" s="1"/>
  <c r="G232" i="12"/>
  <c r="I232" i="12" s="1"/>
  <c r="G233" i="12"/>
  <c r="I233" i="12" s="1"/>
  <c r="G207" i="12"/>
  <c r="I207" i="12" s="1"/>
  <c r="J5" i="12"/>
  <c r="J203" i="12"/>
  <c r="G132" i="12"/>
  <c r="I132" i="12" s="1"/>
  <c r="K132" i="12" s="1"/>
  <c r="G8" i="12"/>
  <c r="I8" i="12" s="1"/>
  <c r="G9" i="12"/>
  <c r="I9" i="12" s="1"/>
  <c r="G10" i="12"/>
  <c r="I10" i="12" s="1"/>
  <c r="G11" i="12"/>
  <c r="I11" i="12" s="1"/>
  <c r="G12" i="12"/>
  <c r="I12" i="12" s="1"/>
  <c r="G13" i="12"/>
  <c r="I13" i="12" s="1"/>
  <c r="G14" i="12"/>
  <c r="I14" i="12" s="1"/>
  <c r="G15" i="12"/>
  <c r="I15" i="12" s="1"/>
  <c r="G16" i="12"/>
  <c r="I16" i="12" s="1"/>
  <c r="G17" i="12"/>
  <c r="I17" i="12" s="1"/>
  <c r="G18" i="12"/>
  <c r="I18" i="12" s="1"/>
  <c r="G19" i="12"/>
  <c r="I19" i="12" s="1"/>
  <c r="G20" i="12"/>
  <c r="I20" i="12" s="1"/>
  <c r="G21" i="12"/>
  <c r="I21" i="12" s="1"/>
  <c r="G22" i="12"/>
  <c r="I22" i="12" s="1"/>
  <c r="G23" i="12"/>
  <c r="I23" i="12" s="1"/>
  <c r="G24" i="12"/>
  <c r="I24" i="12" s="1"/>
  <c r="G25" i="12"/>
  <c r="I25" i="12" s="1"/>
  <c r="G26" i="12"/>
  <c r="I26" i="12" s="1"/>
  <c r="G27" i="12"/>
  <c r="I27" i="12" s="1"/>
  <c r="G28" i="12"/>
  <c r="I28" i="12" s="1"/>
  <c r="G29" i="12"/>
  <c r="I29" i="12" s="1"/>
  <c r="G30" i="12"/>
  <c r="I30" i="12" s="1"/>
  <c r="G31" i="12"/>
  <c r="I31" i="12" s="1"/>
  <c r="G32" i="12"/>
  <c r="I32" i="12" s="1"/>
  <c r="G33" i="12"/>
  <c r="I33" i="12" s="1"/>
  <c r="G34" i="12"/>
  <c r="I34" i="12" s="1"/>
  <c r="G35" i="12"/>
  <c r="I35" i="12" s="1"/>
  <c r="G36" i="12"/>
  <c r="I36" i="12" s="1"/>
  <c r="G37" i="12"/>
  <c r="I37" i="12" s="1"/>
  <c r="G38" i="12"/>
  <c r="I38" i="12" s="1"/>
  <c r="G39" i="12"/>
  <c r="I39" i="12" s="1"/>
  <c r="G40" i="12"/>
  <c r="I40" i="12" s="1"/>
  <c r="K40" i="12" s="1"/>
  <c r="G41" i="12"/>
  <c r="I41" i="12" s="1"/>
  <c r="K41" i="12" s="1"/>
  <c r="G42" i="12"/>
  <c r="I42" i="12" s="1"/>
  <c r="K42" i="12" s="1"/>
  <c r="G43" i="12"/>
  <c r="I43" i="12" s="1"/>
  <c r="K43" i="12" s="1"/>
  <c r="G44" i="12"/>
  <c r="I44" i="12" s="1"/>
  <c r="K44" i="12" s="1"/>
  <c r="G45" i="12"/>
  <c r="I45" i="12" s="1"/>
  <c r="K45" i="12" s="1"/>
  <c r="G46" i="12"/>
  <c r="I46" i="12" s="1"/>
  <c r="K46" i="12" s="1"/>
  <c r="G47" i="12"/>
  <c r="I47" i="12" s="1"/>
  <c r="K47" i="12" s="1"/>
  <c r="G48" i="12"/>
  <c r="I48" i="12" s="1"/>
  <c r="K48" i="12" s="1"/>
  <c r="G49" i="12"/>
  <c r="I49" i="12" s="1"/>
  <c r="K49" i="12" s="1"/>
  <c r="G50" i="12"/>
  <c r="I50" i="12" s="1"/>
  <c r="K50" i="12" s="1"/>
  <c r="G51" i="12"/>
  <c r="I51" i="12" s="1"/>
  <c r="K51" i="12" s="1"/>
  <c r="G52" i="12"/>
  <c r="I52" i="12" s="1"/>
  <c r="K52" i="12" s="1"/>
  <c r="G53" i="12"/>
  <c r="I53" i="12" s="1"/>
  <c r="K53" i="12" s="1"/>
  <c r="G54" i="12"/>
  <c r="I54" i="12" s="1"/>
  <c r="K54" i="12" s="1"/>
  <c r="G55" i="12"/>
  <c r="I55" i="12" s="1"/>
  <c r="K55" i="12" s="1"/>
  <c r="G56" i="12"/>
  <c r="I56" i="12" s="1"/>
  <c r="K56" i="12" s="1"/>
  <c r="G57" i="12"/>
  <c r="I57" i="12" s="1"/>
  <c r="K57" i="12" s="1"/>
  <c r="G58" i="12"/>
  <c r="I58" i="12" s="1"/>
  <c r="K58" i="12" s="1"/>
  <c r="G59" i="12"/>
  <c r="I59" i="12" s="1"/>
  <c r="K59" i="12" s="1"/>
  <c r="G60" i="12"/>
  <c r="I60" i="12" s="1"/>
  <c r="K60" i="12" s="1"/>
  <c r="G61" i="12"/>
  <c r="I61" i="12" s="1"/>
  <c r="K61" i="12" s="1"/>
  <c r="G62" i="12"/>
  <c r="I62" i="12" s="1"/>
  <c r="K62" i="12" s="1"/>
  <c r="G63" i="12"/>
  <c r="I63" i="12" s="1"/>
  <c r="K63" i="12" s="1"/>
  <c r="G64" i="12"/>
  <c r="I64" i="12" s="1"/>
  <c r="K64" i="12" s="1"/>
  <c r="G65" i="12"/>
  <c r="I65" i="12" s="1"/>
  <c r="K65" i="12" s="1"/>
  <c r="G66" i="12"/>
  <c r="I66" i="12" s="1"/>
  <c r="K66" i="12" s="1"/>
  <c r="G67" i="12"/>
  <c r="I67" i="12" s="1"/>
  <c r="K67" i="12" s="1"/>
  <c r="G68" i="12"/>
  <c r="I68" i="12" s="1"/>
  <c r="K68" i="12" s="1"/>
  <c r="G69" i="12"/>
  <c r="I69" i="12" s="1"/>
  <c r="K69" i="12" s="1"/>
  <c r="G70" i="12"/>
  <c r="I70" i="12" s="1"/>
  <c r="K70" i="12" s="1"/>
  <c r="G71" i="12"/>
  <c r="I71" i="12" s="1"/>
  <c r="K71" i="12" s="1"/>
  <c r="G72" i="12"/>
  <c r="I72" i="12" s="1"/>
  <c r="K72" i="12" s="1"/>
  <c r="G73" i="12"/>
  <c r="I73" i="12" s="1"/>
  <c r="K73" i="12" s="1"/>
  <c r="G74" i="12"/>
  <c r="I74" i="12" s="1"/>
  <c r="K74" i="12" s="1"/>
  <c r="G75" i="12"/>
  <c r="I75" i="12" s="1"/>
  <c r="K75" i="12" s="1"/>
  <c r="G76" i="12"/>
  <c r="I76" i="12" s="1"/>
  <c r="K76" i="12" s="1"/>
  <c r="G77" i="12"/>
  <c r="I77" i="12" s="1"/>
  <c r="K77" i="12" s="1"/>
  <c r="G78" i="12"/>
  <c r="I78" i="12" s="1"/>
  <c r="K78" i="12" s="1"/>
  <c r="G79" i="12"/>
  <c r="I79" i="12" s="1"/>
  <c r="K79" i="12" s="1"/>
  <c r="G80" i="12"/>
  <c r="I80" i="12" s="1"/>
  <c r="K80" i="12" s="1"/>
  <c r="G81" i="12"/>
  <c r="I81" i="12" s="1"/>
  <c r="K81" i="12" s="1"/>
  <c r="G82" i="12"/>
  <c r="I82" i="12" s="1"/>
  <c r="K82" i="12" s="1"/>
  <c r="G83" i="12"/>
  <c r="I83" i="12" s="1"/>
  <c r="K83" i="12" s="1"/>
  <c r="G84" i="12"/>
  <c r="I84" i="12" s="1"/>
  <c r="K84" i="12" s="1"/>
  <c r="G85" i="12"/>
  <c r="I85" i="12" s="1"/>
  <c r="K85" i="12" s="1"/>
  <c r="G86" i="12"/>
  <c r="I86" i="12" s="1"/>
  <c r="K86" i="12" s="1"/>
  <c r="G87" i="12"/>
  <c r="I87" i="12" s="1"/>
  <c r="K87" i="12" s="1"/>
  <c r="G88" i="12"/>
  <c r="I88" i="12" s="1"/>
  <c r="K88" i="12" s="1"/>
  <c r="G89" i="12"/>
  <c r="I89" i="12" s="1"/>
  <c r="K89" i="12" s="1"/>
  <c r="G90" i="12"/>
  <c r="I90" i="12" s="1"/>
  <c r="K90" i="12" s="1"/>
  <c r="G91" i="12"/>
  <c r="I91" i="12" s="1"/>
  <c r="K91" i="12" s="1"/>
  <c r="G92" i="12"/>
  <c r="I92" i="12" s="1"/>
  <c r="K92" i="12" s="1"/>
  <c r="G93" i="12"/>
  <c r="I93" i="12" s="1"/>
  <c r="K93" i="12" s="1"/>
  <c r="G94" i="12"/>
  <c r="I94" i="12" s="1"/>
  <c r="K94" i="12" s="1"/>
  <c r="G95" i="12"/>
  <c r="I95" i="12" s="1"/>
  <c r="K95" i="12" s="1"/>
  <c r="G96" i="12"/>
  <c r="I96" i="12" s="1"/>
  <c r="K96" i="12" s="1"/>
  <c r="G97" i="12"/>
  <c r="I97" i="12" s="1"/>
  <c r="K97" i="12" s="1"/>
  <c r="G98" i="12"/>
  <c r="I98" i="12" s="1"/>
  <c r="K98" i="12" s="1"/>
  <c r="G99" i="12"/>
  <c r="I99" i="12" s="1"/>
  <c r="K99" i="12" s="1"/>
  <c r="G100" i="12"/>
  <c r="I100" i="12" s="1"/>
  <c r="K100" i="12" s="1"/>
  <c r="G101" i="12"/>
  <c r="I101" i="12" s="1"/>
  <c r="K101" i="12" s="1"/>
  <c r="G102" i="12"/>
  <c r="I102" i="12" s="1"/>
  <c r="K102" i="12" s="1"/>
  <c r="G103" i="12"/>
  <c r="I103" i="12" s="1"/>
  <c r="K103" i="12" s="1"/>
  <c r="G104" i="12"/>
  <c r="I104" i="12" s="1"/>
  <c r="K104" i="12" s="1"/>
  <c r="G105" i="12"/>
  <c r="I105" i="12" s="1"/>
  <c r="K105" i="12" s="1"/>
  <c r="G106" i="12"/>
  <c r="I106" i="12" s="1"/>
  <c r="K106" i="12" s="1"/>
  <c r="G107" i="12"/>
  <c r="I107" i="12" s="1"/>
  <c r="K107" i="12" s="1"/>
  <c r="G108" i="12"/>
  <c r="I108" i="12" s="1"/>
  <c r="K108" i="12" s="1"/>
  <c r="G109" i="12"/>
  <c r="I109" i="12" s="1"/>
  <c r="K109" i="12" s="1"/>
  <c r="G110" i="12"/>
  <c r="I110" i="12" s="1"/>
  <c r="K110" i="12" s="1"/>
  <c r="G111" i="12"/>
  <c r="I111" i="12" s="1"/>
  <c r="K111" i="12" s="1"/>
  <c r="G112" i="12"/>
  <c r="I112" i="12" s="1"/>
  <c r="K112" i="12" s="1"/>
  <c r="G113" i="12"/>
  <c r="I113" i="12" s="1"/>
  <c r="K113" i="12" s="1"/>
  <c r="G114" i="12"/>
  <c r="I114" i="12" s="1"/>
  <c r="K114" i="12" s="1"/>
  <c r="G115" i="12"/>
  <c r="I115" i="12" s="1"/>
  <c r="K115" i="12" s="1"/>
  <c r="G116" i="12"/>
  <c r="I116" i="12" s="1"/>
  <c r="K116" i="12" s="1"/>
  <c r="G117" i="12"/>
  <c r="I117" i="12" s="1"/>
  <c r="K117" i="12" s="1"/>
  <c r="G118" i="12"/>
  <c r="I118" i="12" s="1"/>
  <c r="K118" i="12" s="1"/>
  <c r="G119" i="12"/>
  <c r="I119" i="12" s="1"/>
  <c r="K119" i="12" s="1"/>
  <c r="G120" i="12"/>
  <c r="I120" i="12" s="1"/>
  <c r="K120" i="12" s="1"/>
  <c r="G121" i="12"/>
  <c r="I121" i="12" s="1"/>
  <c r="K121" i="12" s="1"/>
  <c r="G122" i="12"/>
  <c r="I122" i="12" s="1"/>
  <c r="K122" i="12" s="1"/>
  <c r="G123" i="12"/>
  <c r="I123" i="12" s="1"/>
  <c r="K123" i="12" s="1"/>
  <c r="G124" i="12"/>
  <c r="I124" i="12" s="1"/>
  <c r="K124" i="12" s="1"/>
  <c r="G125" i="12"/>
  <c r="I125" i="12" s="1"/>
  <c r="K125" i="12" s="1"/>
  <c r="G126" i="12"/>
  <c r="I126" i="12" s="1"/>
  <c r="K126" i="12" s="1"/>
  <c r="G127" i="12"/>
  <c r="I127" i="12" s="1"/>
  <c r="K127" i="12" s="1"/>
  <c r="G128" i="12"/>
  <c r="I128" i="12" s="1"/>
  <c r="K128" i="12" s="1"/>
  <c r="G129" i="12"/>
  <c r="I129" i="12" s="1"/>
  <c r="K129" i="12" s="1"/>
  <c r="G130" i="12"/>
  <c r="I130" i="12" s="1"/>
  <c r="K130" i="12" s="1"/>
  <c r="G131" i="12"/>
  <c r="I131" i="12" s="1"/>
  <c r="K131" i="12" s="1"/>
  <c r="G133" i="12"/>
  <c r="I133" i="12" s="1"/>
  <c r="K133" i="12" s="1"/>
  <c r="G134" i="12"/>
  <c r="I134" i="12" s="1"/>
  <c r="K134" i="12" s="1"/>
  <c r="G135" i="12"/>
  <c r="I135" i="12" s="1"/>
  <c r="K135" i="12" s="1"/>
  <c r="G136" i="12"/>
  <c r="I136" i="12" s="1"/>
  <c r="K136" i="12" s="1"/>
  <c r="G137" i="12"/>
  <c r="I137" i="12" s="1"/>
  <c r="K137" i="12" s="1"/>
  <c r="G138" i="12"/>
  <c r="I138" i="12" s="1"/>
  <c r="K138" i="12" s="1"/>
  <c r="G139" i="12"/>
  <c r="I139" i="12" s="1"/>
  <c r="K139" i="12" s="1"/>
  <c r="G140" i="12"/>
  <c r="I140" i="12" s="1"/>
  <c r="K140" i="12" s="1"/>
  <c r="G141" i="12"/>
  <c r="I141" i="12" s="1"/>
  <c r="K141" i="12" s="1"/>
  <c r="G142" i="12"/>
  <c r="I142" i="12" s="1"/>
  <c r="K142" i="12" s="1"/>
  <c r="G143" i="12"/>
  <c r="I143" i="12" s="1"/>
  <c r="K143" i="12" s="1"/>
  <c r="G144" i="12"/>
  <c r="I144" i="12" s="1"/>
  <c r="K144" i="12" s="1"/>
  <c r="G145" i="12"/>
  <c r="I145" i="12" s="1"/>
  <c r="K145" i="12" s="1"/>
  <c r="G146" i="12"/>
  <c r="I146" i="12" s="1"/>
  <c r="K146" i="12" s="1"/>
  <c r="G147" i="12"/>
  <c r="I147" i="12" s="1"/>
  <c r="K147" i="12" s="1"/>
  <c r="G148" i="12"/>
  <c r="I148" i="12" s="1"/>
  <c r="K148" i="12" s="1"/>
  <c r="G149" i="12"/>
  <c r="I149" i="12" s="1"/>
  <c r="K149" i="12" s="1"/>
  <c r="G150" i="12"/>
  <c r="I150" i="12" s="1"/>
  <c r="K150" i="12" s="1"/>
  <c r="G151" i="12"/>
  <c r="I151" i="12" s="1"/>
  <c r="K151" i="12" s="1"/>
  <c r="G152" i="12"/>
  <c r="I152" i="12" s="1"/>
  <c r="K152" i="12" s="1"/>
  <c r="G153" i="12"/>
  <c r="I153" i="12" s="1"/>
  <c r="K153" i="12" s="1"/>
  <c r="G154" i="12"/>
  <c r="I154" i="12" s="1"/>
  <c r="K154" i="12" s="1"/>
  <c r="G155" i="12"/>
  <c r="I155" i="12" s="1"/>
  <c r="K155" i="12" s="1"/>
  <c r="G156" i="12"/>
  <c r="I156" i="12" s="1"/>
  <c r="K156" i="12" s="1"/>
  <c r="G157" i="12"/>
  <c r="I157" i="12" s="1"/>
  <c r="K157" i="12" s="1"/>
  <c r="G158" i="12"/>
  <c r="I158" i="12" s="1"/>
  <c r="K158" i="12" s="1"/>
  <c r="G159" i="12"/>
  <c r="I159" i="12" s="1"/>
  <c r="K159" i="12" s="1"/>
  <c r="G160" i="12"/>
  <c r="I160" i="12" s="1"/>
  <c r="K160" i="12" s="1"/>
  <c r="G161" i="12"/>
  <c r="I161" i="12" s="1"/>
  <c r="K161" i="12" s="1"/>
  <c r="G162" i="12"/>
  <c r="I162" i="12" s="1"/>
  <c r="K162" i="12" s="1"/>
  <c r="G163" i="12"/>
  <c r="I163" i="12" s="1"/>
  <c r="K163" i="12" s="1"/>
  <c r="G164" i="12"/>
  <c r="I164" i="12" s="1"/>
  <c r="K164" i="12" s="1"/>
  <c r="G165" i="12"/>
  <c r="I165" i="12" s="1"/>
  <c r="K165" i="12" s="1"/>
  <c r="G166" i="12"/>
  <c r="I166" i="12" s="1"/>
  <c r="K166" i="12" s="1"/>
  <c r="G167" i="12"/>
  <c r="I167" i="12" s="1"/>
  <c r="K167" i="12" s="1"/>
  <c r="G168" i="12"/>
  <c r="I168" i="12" s="1"/>
  <c r="K168" i="12" s="1"/>
  <c r="G169" i="12"/>
  <c r="I169" i="12" s="1"/>
  <c r="K169" i="12" s="1"/>
  <c r="G170" i="12"/>
  <c r="I170" i="12" s="1"/>
  <c r="K170" i="12" s="1"/>
  <c r="G171" i="12"/>
  <c r="I171" i="12" s="1"/>
  <c r="K171" i="12" s="1"/>
  <c r="G172" i="12"/>
  <c r="I172" i="12" s="1"/>
  <c r="K172" i="12" s="1"/>
  <c r="G173" i="12"/>
  <c r="I173" i="12" s="1"/>
  <c r="K173" i="12" s="1"/>
  <c r="G174" i="12"/>
  <c r="I174" i="12" s="1"/>
  <c r="K174" i="12" s="1"/>
  <c r="G175" i="12"/>
  <c r="I175" i="12" s="1"/>
  <c r="K175" i="12" s="1"/>
  <c r="G176" i="12"/>
  <c r="I176" i="12" s="1"/>
  <c r="K176" i="12" s="1"/>
  <c r="G177" i="12"/>
  <c r="I177" i="12" s="1"/>
  <c r="K177" i="12" s="1"/>
  <c r="G178" i="12"/>
  <c r="I178" i="12" s="1"/>
  <c r="K178" i="12" s="1"/>
  <c r="G179" i="12"/>
  <c r="I179" i="12" s="1"/>
  <c r="K179" i="12" s="1"/>
  <c r="G180" i="12"/>
  <c r="I180" i="12" s="1"/>
  <c r="K180" i="12" s="1"/>
  <c r="G181" i="12"/>
  <c r="I181" i="12" s="1"/>
  <c r="K181" i="12" s="1"/>
  <c r="G182" i="12"/>
  <c r="I182" i="12" s="1"/>
  <c r="K182" i="12" s="1"/>
  <c r="G183" i="12"/>
  <c r="I183" i="12" s="1"/>
  <c r="K183" i="12" s="1"/>
  <c r="G184" i="12"/>
  <c r="I184" i="12" s="1"/>
  <c r="K184" i="12" s="1"/>
  <c r="G185" i="12"/>
  <c r="I185" i="12" s="1"/>
  <c r="K185" i="12" s="1"/>
  <c r="G186" i="12"/>
  <c r="I186" i="12" s="1"/>
  <c r="K186" i="12" s="1"/>
  <c r="G187" i="12"/>
  <c r="I187" i="12" s="1"/>
  <c r="K187" i="12" s="1"/>
  <c r="G188" i="12"/>
  <c r="I188" i="12" s="1"/>
  <c r="K188" i="12" s="1"/>
  <c r="G189" i="12"/>
  <c r="I189" i="12" s="1"/>
  <c r="K189" i="12" s="1"/>
  <c r="G190" i="12"/>
  <c r="I190" i="12" s="1"/>
  <c r="K190" i="12" s="1"/>
  <c r="G191" i="12"/>
  <c r="I191" i="12" s="1"/>
  <c r="K191" i="12" s="1"/>
  <c r="G192" i="12"/>
  <c r="I192" i="12" s="1"/>
  <c r="K192" i="12" s="1"/>
  <c r="G193" i="12"/>
  <c r="I193" i="12" s="1"/>
  <c r="K193" i="12" s="1"/>
  <c r="G194" i="12"/>
  <c r="I194" i="12" s="1"/>
  <c r="K194" i="12" s="1"/>
  <c r="G195" i="12"/>
  <c r="I195" i="12" s="1"/>
  <c r="K195" i="12" s="1"/>
  <c r="G196" i="12"/>
  <c r="I196" i="12" s="1"/>
  <c r="K196" i="12" s="1"/>
  <c r="G197" i="12"/>
  <c r="I197" i="12" s="1"/>
  <c r="K197" i="12" s="1"/>
  <c r="G198" i="12"/>
  <c r="I198" i="12" s="1"/>
  <c r="K198" i="12" s="1"/>
  <c r="G7" i="12"/>
  <c r="I7" i="12" s="1"/>
  <c r="I203" i="12" l="1"/>
  <c r="E47" i="11"/>
  <c r="E46" i="11"/>
  <c r="E45" i="11"/>
  <c r="E44" i="11"/>
  <c r="E43" i="11"/>
  <c r="E37" i="11"/>
  <c r="E33" i="11"/>
  <c r="E32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8" i="11"/>
  <c r="E7" i="11"/>
  <c r="E6" i="11"/>
  <c r="E28" i="11" s="1"/>
  <c r="D9" i="11"/>
  <c r="E9" i="11" s="1"/>
  <c r="G36" i="14" l="1"/>
  <c r="G31" i="14"/>
  <c r="G30" i="14"/>
  <c r="G25" i="14"/>
  <c r="G24" i="14"/>
  <c r="G23" i="14"/>
  <c r="F32" i="14"/>
  <c r="E32" i="14"/>
  <c r="F26" i="14"/>
  <c r="E26" i="14"/>
  <c r="G19" i="14"/>
  <c r="G18" i="14"/>
  <c r="G17" i="14"/>
  <c r="F20" i="14"/>
  <c r="E20" i="14"/>
  <c r="E28" i="14" s="1"/>
  <c r="I5" i="12"/>
  <c r="K39" i="12"/>
  <c r="G32" i="14" l="1"/>
  <c r="F28" i="14"/>
  <c r="F34" i="14" s="1"/>
  <c r="F38" i="14" s="1"/>
  <c r="G26" i="14"/>
  <c r="E34" i="14"/>
  <c r="G20" i="14"/>
  <c r="G5" i="12"/>
  <c r="I239" i="12"/>
  <c r="D49" i="11"/>
  <c r="C49" i="11"/>
  <c r="F48" i="11"/>
  <c r="F47" i="11"/>
  <c r="F46" i="11"/>
  <c r="F45" i="11"/>
  <c r="F44" i="11"/>
  <c r="F43" i="11"/>
  <c r="F37" i="11"/>
  <c r="C34" i="11"/>
  <c r="F33" i="11"/>
  <c r="F32" i="11"/>
  <c r="D31" i="11"/>
  <c r="F27" i="11"/>
  <c r="F26" i="11"/>
  <c r="F25" i="11"/>
  <c r="F24" i="11"/>
  <c r="F23" i="11"/>
  <c r="F22" i="11"/>
  <c r="F21" i="11"/>
  <c r="F20" i="11"/>
  <c r="F19" i="11"/>
  <c r="F18" i="11"/>
  <c r="F17" i="11"/>
  <c r="F9" i="11"/>
  <c r="F8" i="11"/>
  <c r="F7" i="11"/>
  <c r="G28" i="14" l="1"/>
  <c r="D34" i="11"/>
  <c r="E31" i="11"/>
  <c r="E34" i="11" s="1"/>
  <c r="E38" i="14"/>
  <c r="G38" i="14" s="1"/>
  <c r="G34" i="14"/>
  <c r="E49" i="11"/>
  <c r="D28" i="11"/>
  <c r="D39" i="11" s="1"/>
  <c r="D51" i="11" s="1"/>
  <c r="F34" i="11"/>
  <c r="F31" i="11"/>
  <c r="F49" i="11"/>
  <c r="F6" i="11" l="1"/>
  <c r="C28" i="11"/>
  <c r="F28" i="11" l="1"/>
  <c r="C39" i="11"/>
  <c r="F39" i="11" l="1"/>
  <c r="E39" i="11"/>
  <c r="C51" i="11"/>
  <c r="F51" i="11" l="1"/>
  <c r="E51" i="11"/>
  <c r="K201" i="12" l="1"/>
  <c r="J239" i="12"/>
  <c r="K13" i="12"/>
  <c r="K8" i="12"/>
  <c r="K9" i="12"/>
  <c r="K10" i="12"/>
  <c r="K11" i="12"/>
  <c r="K12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7" i="12"/>
  <c r="K5" i="12" l="1"/>
  <c r="K203" i="12"/>
  <c r="K239" i="12" s="1"/>
</calcChain>
</file>

<file path=xl/sharedStrings.xml><?xml version="1.0" encoding="utf-8"?>
<sst xmlns="http://schemas.openxmlformats.org/spreadsheetml/2006/main" count="342" uniqueCount="310">
  <si>
    <t>Frávik</t>
  </si>
  <si>
    <t>Málaflokkur / deild</t>
  </si>
  <si>
    <t>Samtals     tekjur</t>
  </si>
  <si>
    <t>Afskriftir</t>
  </si>
  <si>
    <t>Samtals gjöld</t>
  </si>
  <si>
    <t>Fjármagns-liðir</t>
  </si>
  <si>
    <t>Rekstrar- niðurstaða</t>
  </si>
  <si>
    <t>Fjárhags-áætlun</t>
  </si>
  <si>
    <t>SAMTALS</t>
  </si>
  <si>
    <t>Laun og    launatengd    gjöld</t>
  </si>
  <si>
    <t>Breyting lífeyrisskuld-bindinga</t>
  </si>
  <si>
    <t>Annar rekstrar-kostnaður</t>
  </si>
  <si>
    <t>0000..0999</t>
  </si>
  <si>
    <t>1000..1820|1822..1999</t>
  </si>
  <si>
    <t>2000..6999|9000..9999</t>
  </si>
  <si>
    <t>8000..8999</t>
  </si>
  <si>
    <t>7000..7999</t>
  </si>
  <si>
    <t>00  SKATTTEKJUR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</si>
  <si>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</si>
  <si>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</si>
  <si>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</si>
  <si>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</si>
  <si>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</si>
  <si>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</si>
  <si>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</si>
  <si>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</si>
  <si>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</si>
  <si>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</si>
  <si>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</si>
  <si>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</si>
  <si>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</si>
  <si>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</si>
  <si>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</si>
  <si>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</si>
  <si>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</si>
  <si>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</si>
  <si>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</si>
  <si>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</si>
  <si>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</si>
  <si>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</si>
  <si>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</si>
  <si>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</si>
  <si>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</si>
  <si>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02810  Ýmsir styrkir - félagsmál</t>
  </si>
  <si>
    <t>03  HEILBRIGÐISMÁL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</si>
  <si>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</si>
  <si>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</si>
  <si>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</si>
  <si>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</si>
  <si>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</si>
  <si>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</si>
  <si>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</si>
  <si>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</si>
  <si>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</si>
  <si>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</si>
  <si>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</si>
  <si>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</si>
  <si>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</si>
  <si>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04208  Höfðaberg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</si>
  <si>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</si>
  <si>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</si>
  <si>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</si>
  <si>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</si>
  <si>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</si>
  <si>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</si>
  <si>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</si>
  <si>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</si>
  <si>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</si>
  <si>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</si>
  <si>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</si>
  <si>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</si>
  <si>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</si>
  <si>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</si>
  <si>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</si>
  <si>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</si>
  <si>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</si>
  <si>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</si>
  <si>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</si>
  <si>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</si>
  <si>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</si>
  <si>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</si>
  <si>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</si>
  <si>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</si>
  <si>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</si>
  <si>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</si>
  <si>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</si>
  <si>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</si>
  <si>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</si>
  <si>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</si>
  <si>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</si>
  <si>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</si>
  <si>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</si>
  <si>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</si>
  <si>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</si>
  <si>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</si>
  <si>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</si>
  <si>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</si>
  <si>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</si>
  <si>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</si>
  <si>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</si>
  <si>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</si>
  <si>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</si>
  <si>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</si>
  <si>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</si>
  <si>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</si>
  <si>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</si>
  <si>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</si>
  <si>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</si>
  <si>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</si>
  <si>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</si>
  <si>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</si>
  <si>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</si>
  <si>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</si>
  <si>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</si>
  <si>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</si>
  <si>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</si>
  <si>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</si>
  <si>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</si>
  <si>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</si>
  <si>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</si>
  <si>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</si>
  <si>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</si>
  <si>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</si>
  <si>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</si>
  <si>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</si>
  <si>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11310  Garðyrkjudeild</t>
  </si>
  <si>
    <t>11410  Opin svæði</t>
  </si>
  <si>
    <t>11430  Leikvellir</t>
  </si>
  <si>
    <t>11610  Jólaskreytingar</t>
  </si>
  <si>
    <t>11710  Minka- og refaeyðing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</si>
  <si>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</si>
  <si>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</si>
  <si>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</si>
  <si>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</si>
  <si>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</si>
  <si>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</si>
  <si>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</si>
  <si>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</si>
  <si>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</si>
  <si>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</si>
  <si>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</si>
  <si>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</si>
  <si>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</si>
  <si>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</si>
  <si>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</si>
  <si>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</si>
  <si>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</si>
  <si>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</si>
  <si>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</si>
  <si>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</si>
  <si>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</si>
  <si>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</si>
  <si>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</si>
  <si>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</si>
  <si>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</si>
  <si>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</si>
  <si>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</si>
  <si>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</si>
  <si>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</si>
  <si>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</si>
  <si>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</si>
  <si>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</si>
  <si>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</si>
  <si>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</si>
  <si>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</si>
  <si>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</si>
  <si>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</si>
  <si>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</si>
  <si>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</si>
  <si>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</si>
  <si>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</si>
  <si>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</si>
  <si>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</si>
  <si>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</si>
  <si>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</si>
  <si>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</si>
  <si>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</si>
  <si>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</si>
  <si>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Golfvöllur</t>
  </si>
  <si>
    <t>31630  Stikaðar gönguleiðir</t>
  </si>
  <si>
    <t>31635  Bláfjöll skiðaaðstaða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</si>
  <si>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</si>
  <si>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</si>
  <si>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</si>
  <si>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</si>
  <si>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</si>
  <si>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</si>
  <si>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</si>
  <si>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</si>
  <si>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</si>
  <si>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</si>
  <si>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</si>
  <si>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</si>
  <si>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</si>
  <si>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</si>
  <si>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</si>
  <si>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</si>
  <si>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</si>
  <si>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</si>
  <si>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</si>
  <si>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</si>
  <si>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</si>
  <si>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</si>
  <si>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</si>
  <si>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</si>
  <si>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</si>
  <si>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</si>
  <si>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</si>
  <si>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</si>
  <si>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</si>
  <si>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</si>
  <si>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</si>
  <si>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</si>
  <si>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</si>
  <si>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</si>
  <si>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</si>
  <si>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Millifærslur</t>
  </si>
  <si>
    <t>Rekstrarniðurstaða A og B-hluta</t>
  </si>
  <si>
    <t>04206  Helgafellsskóli</t>
  </si>
  <si>
    <t>21750  Samstarf sveitafélaga</t>
  </si>
  <si>
    <t>00010  Útsvar</t>
  </si>
  <si>
    <t>00060  Fasteignaskattur</t>
  </si>
  <si>
    <t>11020  Umhverfisdeild</t>
  </si>
  <si>
    <t>02510  Liðveisla og akstur</t>
  </si>
  <si>
    <t>02520  NPA þjónusta</t>
  </si>
  <si>
    <t>02172  Erlendir ríkisborgarar</t>
  </si>
  <si>
    <t>28030  Vaxta og verðbótatekjur innri lána</t>
  </si>
  <si>
    <t>35  FASTEIGNAFÉLAGIÐ LÆKJARHLÍÐ</t>
  </si>
  <si>
    <t>Rekstrarniðurstaða A- hluta</t>
  </si>
  <si>
    <t>Rekstrarniðurstaða</t>
  </si>
  <si>
    <t>Fjármagnskostnaður</t>
  </si>
  <si>
    <t>Verðbætur</t>
  </si>
  <si>
    <t>Fjárfesting 2020 í samanburði við áætlun</t>
  </si>
  <si>
    <t>A hluti</t>
  </si>
  <si>
    <t>Áætlun ársins með viðaukum</t>
  </si>
  <si>
    <t>Ónotað af áætlun ársins</t>
  </si>
  <si>
    <t>Nýting</t>
  </si>
  <si>
    <t>Fasteignir og önnur mannvirki</t>
  </si>
  <si>
    <t>Helgafellsskóli, stofnkostnaður</t>
  </si>
  <si>
    <t>Íþróttamiðstöðin Varmá, viðbætur</t>
  </si>
  <si>
    <t>Varmárskóli, viðbætur</t>
  </si>
  <si>
    <t>Íþróttamiðstöðin Klettur</t>
  </si>
  <si>
    <t>Leikskólar - aðstaða fyrir 1- 2 ára:</t>
  </si>
  <si>
    <t>Hulduberg</t>
  </si>
  <si>
    <t>Höfðaberg</t>
  </si>
  <si>
    <t>Leirvogstunguskóli</t>
  </si>
  <si>
    <t>Leikskólinn Hlíð</t>
  </si>
  <si>
    <t>Skíðasvæði</t>
  </si>
  <si>
    <t>Hlégarður, endurbætur</t>
  </si>
  <si>
    <t>Varmárvellir</t>
  </si>
  <si>
    <t>Skátaheimili Mosverja</t>
  </si>
  <si>
    <t>Lágafellsskóli</t>
  </si>
  <si>
    <t>Fjölnota íþróttahús, stofnkostnaður</t>
  </si>
  <si>
    <t>Íþróttamiðstöðin Lágafell</t>
  </si>
  <si>
    <t>Brúarland, endurbætur</t>
  </si>
  <si>
    <t>Krikaskóli</t>
  </si>
  <si>
    <t>Ævintýragarður</t>
  </si>
  <si>
    <t>Stikaðar gönguleiðir</t>
  </si>
  <si>
    <t>Þjónustustöð</t>
  </si>
  <si>
    <t>Félagsmiðstöðin Bólið</t>
  </si>
  <si>
    <t>Fasteignir og önnur mannvirki samtals</t>
  </si>
  <si>
    <t>Gatnamannvirki:</t>
  </si>
  <si>
    <t>Gatnaframkvæmdir</t>
  </si>
  <si>
    <t>Samgöngusáttmáli</t>
  </si>
  <si>
    <t>Tekjur af gatnagerðargjöldum</t>
  </si>
  <si>
    <t>Gatnamannvirki samtals</t>
  </si>
  <si>
    <t>Áhöld og tæki:</t>
  </si>
  <si>
    <t>Bifreið</t>
  </si>
  <si>
    <t>Fjárfesting A hluta samtals</t>
  </si>
  <si>
    <t>B hluti</t>
  </si>
  <si>
    <t>Hitaveita</t>
  </si>
  <si>
    <t>Vatnsveita</t>
  </si>
  <si>
    <t>Fráveita</t>
  </si>
  <si>
    <t>Félagslegar íbúðir (kaup)</t>
  </si>
  <si>
    <t>Félagslegar íbúðir (sala)</t>
  </si>
  <si>
    <t>Fjárfesting B hluta samtals</t>
  </si>
  <si>
    <t>Fjárfesting A og B hluta samtals</t>
  </si>
  <si>
    <t>Rekstrarreikningur   A+B</t>
  </si>
  <si>
    <t/>
  </si>
  <si>
    <t>REKSTRARREIKNINGUR - A+B</t>
  </si>
  <si>
    <t xml:space="preserve">  Rekstrartekjur</t>
  </si>
  <si>
    <t xml:space="preserve">   Útsvar og fasteignaskattur</t>
  </si>
  <si>
    <t xml:space="preserve">   Framlög Jöfnunarsjóðs</t>
  </si>
  <si>
    <t xml:space="preserve">   Aðrar tekjur</t>
  </si>
  <si>
    <t xml:space="preserve">  Rekstrartekjur alls</t>
  </si>
  <si>
    <t xml:space="preserve">  Rekstrargjöld</t>
  </si>
  <si>
    <t xml:space="preserve">   Laun og launatengd gjöld</t>
  </si>
  <si>
    <t xml:space="preserve">   Annar rekstrarkostnaður</t>
  </si>
  <si>
    <t xml:space="preserve">   Afskrftir</t>
  </si>
  <si>
    <t xml:space="preserve">  Rekstrargjöld alls</t>
  </si>
  <si>
    <t xml:space="preserve">  Rekstrarniðurstaða án fjármagnsliða</t>
  </si>
  <si>
    <t xml:space="preserve">  Fjármunatekjur og fjármagnsgjöld</t>
  </si>
  <si>
    <t>Rekstrarniðurstaða   A + B</t>
  </si>
  <si>
    <t>Raun</t>
  </si>
  <si>
    <t>Áætlun</t>
  </si>
  <si>
    <t>Mismunur</t>
  </si>
  <si>
    <t>02710  Ýmis lögbundin framlög</t>
  </si>
  <si>
    <t>04520  Umferðarskólinn ungir vegfarendur</t>
  </si>
  <si>
    <t>04810  Ýmsir styrkir - fræðslumál</t>
  </si>
  <si>
    <t>05720  Þjóðhátíð 17. júní</t>
  </si>
  <si>
    <t>11440  Garðlönd</t>
  </si>
  <si>
    <t>21110  Kosningar</t>
  </si>
  <si>
    <t>21610  Launanefnd - kjarasamningar</t>
  </si>
  <si>
    <t xml:space="preserve"> </t>
  </si>
  <si>
    <t>Mosfellsbær  -  rekstur janúar til september 2020</t>
  </si>
  <si>
    <t>11810 Styrkir</t>
  </si>
  <si>
    <t>janúar - september 2020</t>
  </si>
  <si>
    <t>Framkvæmdir janúar til september 2020</t>
  </si>
  <si>
    <t>31010  Bygingaréttargjöld</t>
  </si>
  <si>
    <t>31700  Ýmsar fasteignir. Áætlað viðhald Eignasjóðs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</si>
</sst>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-;\-* #,##0\ _k_r_-;_-* &quot;-&quot;\ _k_r_-;_-@_-"/>
    <numFmt numFmtId="165" formatCode="#,##0\ _);\(* #,##0\ \)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338D"/>
      <name val="Arial"/>
      <family val="2"/>
    </font>
    <font>
      <sz val="8"/>
      <color rgb="FF00338D"/>
      <name val="Arial"/>
      <family val="2"/>
    </font>
    <font>
      <sz val="11"/>
      <name val="Calibri"/>
      <family val="2"/>
    </font>
    <font>
      <b/>
      <i/>
      <sz val="14"/>
      <name val="Arial"/>
      <family val="2"/>
    </font>
    <font>
      <sz val="7"/>
      <name val="Arial"/>
      <family val="2"/>
    </font>
    <font>
      <b/>
      <sz val="11"/>
      <name val="Calibri"/>
      <family val="2"/>
    </font>
    <font>
      <b/>
      <sz val="10"/>
      <name val="Calibri++"/>
    </font>
    <font>
      <sz val="10"/>
      <name val="Calibri++"/>
    </font>
    <font>
      <sz val="9"/>
      <name val="Calibri++"/>
    </font>
    <font>
      <b/>
      <sz val="9"/>
      <name val="Calibri++"/>
    </font>
    <font>
      <i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/>
      <bottom/>
      <diagonal/>
    </border>
    <border>
      <left/>
      <right/>
      <top style="thin">
        <color rgb="FF00338D"/>
      </top>
      <bottom/>
      <diagonal/>
    </border>
    <border>
      <left/>
      <right style="thin">
        <color rgb="FF00338D"/>
      </right>
      <top style="thin">
        <color rgb="FF00338D"/>
      </top>
      <bottom/>
      <diagonal/>
    </border>
    <border>
      <left style="thin">
        <color rgb="FF00338D"/>
      </left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/>
      <diagonal/>
    </border>
    <border>
      <left/>
      <right style="thin">
        <color rgb="FF00338D"/>
      </right>
      <top/>
      <bottom/>
      <diagonal/>
    </border>
    <border>
      <left/>
      <right style="thin">
        <color rgb="FF00338D"/>
      </right>
      <top/>
      <bottom style="thin">
        <color rgb="FF00338D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6" fillId="3" borderId="0" applyNumberFormat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1">
    <xf numFmtId="0" fontId="0" fillId="0" borderId="0" xfId="0"/>
    <xf numFmtId="3" fontId="3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5" fillId="0" borderId="0" xfId="0" applyNumberFormat="1" applyFont="1" applyFill="1" applyBorder="1" applyAlignment="1">
      <alignment horizontal="center" wrapText="1"/>
    </xf>
    <xf numFmtId="3" fontId="1" fillId="0" borderId="2" xfId="0" applyNumberFormat="1" applyFont="1" applyBorder="1"/>
    <xf numFmtId="0" fontId="7" fillId="3" borderId="0" xfId="2" applyFont="1"/>
    <xf numFmtId="0" fontId="8" fillId="3" borderId="1" xfId="2" applyFont="1" applyBorder="1" applyAlignment="1">
      <alignment horizontal="center" wrapText="1"/>
    </xf>
    <xf numFmtId="0" fontId="8" fillId="3" borderId="1" xfId="2" applyFont="1" applyBorder="1" applyAlignment="1">
      <alignment horizontal="left" wrapText="1"/>
    </xf>
    <xf numFmtId="0" fontId="0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1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left" vertical="center"/>
    </xf>
    <xf numFmtId="165" fontId="13" fillId="5" borderId="0" xfId="3" applyNumberFormat="1" applyFont="1" applyFill="1" applyBorder="1" applyAlignment="1">
      <alignment horizontal="right" vertical="center"/>
    </xf>
    <xf numFmtId="165" fontId="13" fillId="5" borderId="12" xfId="3" applyNumberFormat="1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left" vertical="center"/>
    </xf>
    <xf numFmtId="9" fontId="13" fillId="5" borderId="12" xfId="4" applyFont="1" applyFill="1" applyBorder="1" applyAlignment="1">
      <alignment horizontal="right" vertical="center"/>
    </xf>
    <xf numFmtId="9" fontId="13" fillId="5" borderId="0" xfId="4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165" fontId="13" fillId="5" borderId="5" xfId="3" applyNumberFormat="1" applyFont="1" applyFill="1" applyBorder="1" applyAlignment="1">
      <alignment horizontal="right" vertical="center"/>
    </xf>
    <xf numFmtId="9" fontId="13" fillId="5" borderId="6" xfId="4" applyFont="1" applyFill="1" applyBorder="1" applyAlignment="1">
      <alignment horizontal="right" vertical="center"/>
    </xf>
    <xf numFmtId="165" fontId="13" fillId="5" borderId="3" xfId="3" applyNumberFormat="1" applyFont="1" applyFill="1" applyBorder="1" applyAlignment="1">
      <alignment horizontal="right" vertical="center"/>
    </xf>
    <xf numFmtId="9" fontId="13" fillId="5" borderId="13" xfId="4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165" fontId="12" fillId="5" borderId="5" xfId="3" applyNumberFormat="1" applyFont="1" applyFill="1" applyBorder="1" applyAlignment="1">
      <alignment horizontal="right" vertical="center"/>
    </xf>
    <xf numFmtId="165" fontId="12" fillId="5" borderId="0" xfId="3" applyNumberFormat="1" applyFont="1" applyFill="1" applyBorder="1" applyAlignment="1">
      <alignment horizontal="right" vertical="center"/>
    </xf>
    <xf numFmtId="0" fontId="0" fillId="0" borderId="7" xfId="0" applyBorder="1"/>
    <xf numFmtId="0" fontId="0" fillId="0" borderId="12" xfId="0" applyBorder="1"/>
    <xf numFmtId="0" fontId="12" fillId="5" borderId="3" xfId="0" applyFont="1" applyFill="1" applyBorder="1" applyAlignment="1">
      <alignment horizontal="right"/>
    </xf>
    <xf numFmtId="0" fontId="12" fillId="5" borderId="13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165" fontId="13" fillId="5" borderId="8" xfId="3" applyNumberFormat="1" applyFont="1" applyFill="1" applyBorder="1" applyAlignment="1">
      <alignment horizontal="right" vertical="center"/>
    </xf>
    <xf numFmtId="165" fontId="13" fillId="5" borderId="9" xfId="3" applyNumberFormat="1" applyFont="1" applyFill="1" applyBorder="1" applyAlignment="1">
      <alignment horizontal="right" vertical="center"/>
    </xf>
    <xf numFmtId="165" fontId="13" fillId="0" borderId="0" xfId="3" applyNumberFormat="1" applyFont="1" applyFill="1" applyBorder="1" applyAlignment="1">
      <alignment horizontal="right" vertical="center"/>
    </xf>
    <xf numFmtId="9" fontId="13" fillId="0" borderId="12" xfId="4" applyFont="1" applyFill="1" applyBorder="1" applyAlignment="1">
      <alignment horizontal="right" vertical="center"/>
    </xf>
    <xf numFmtId="9" fontId="13" fillId="0" borderId="0" xfId="4" applyFont="1" applyFill="1" applyBorder="1" applyAlignment="1">
      <alignment horizontal="right" vertic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 applyBorder="1"/>
    <xf numFmtId="0" fontId="16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vertical="center" wrapText="1" readingOrder="1"/>
    </xf>
    <xf numFmtId="0" fontId="14" fillId="0" borderId="0" xfId="0" applyFont="1" applyFill="1" applyBorder="1" applyAlignment="1"/>
    <xf numFmtId="3" fontId="1" fillId="0" borderId="0" xfId="0" applyNumberFormat="1" applyFont="1" applyFill="1"/>
    <xf numFmtId="0" fontId="18" fillId="0" borderId="0" xfId="0" applyNumberFormat="1" applyFont="1" applyFill="1" applyBorder="1" applyAlignment="1">
      <alignment horizontal="center" vertical="top" wrapText="1" readingOrder="1"/>
    </xf>
    <xf numFmtId="0" fontId="19" fillId="0" borderId="0" xfId="0" applyFont="1" applyFill="1" applyBorder="1"/>
    <xf numFmtId="0" fontId="19" fillId="0" borderId="14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right" vertical="center" wrapText="1" readingOrder="1"/>
    </xf>
    <xf numFmtId="0" fontId="21" fillId="0" borderId="0" xfId="0" applyNumberFormat="1" applyFont="1" applyFill="1" applyBorder="1" applyAlignment="1">
      <alignment horizontal="right" vertical="center" wrapText="1" readingOrder="1"/>
    </xf>
    <xf numFmtId="3" fontId="21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/>
    <xf numFmtId="3" fontId="0" fillId="0" borderId="0" xfId="0" applyNumberFormat="1" applyFont="1"/>
    <xf numFmtId="0" fontId="22" fillId="0" borderId="0" xfId="0" applyFont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3" fontId="14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 vertical="center" wrapText="1" readingOrder="1"/>
    </xf>
    <xf numFmtId="3" fontId="17" fillId="0" borderId="0" xfId="0" applyNumberFormat="1" applyFont="1" applyFill="1" applyBorder="1"/>
    <xf numFmtId="165" fontId="13" fillId="0" borderId="0" xfId="3" applyNumberFormat="1" applyFont="1" applyFill="1" applyAlignment="1">
      <alignment horizontal="right" vertical="center"/>
    </xf>
    <xf numFmtId="165" fontId="13" fillId="5" borderId="0" xfId="3" applyNumberFormat="1" applyFont="1" applyFill="1" applyAlignment="1">
      <alignment horizontal="right" vertical="center"/>
    </xf>
    <xf numFmtId="165" fontId="24" fillId="5" borderId="0" xfId="3" applyNumberFormat="1" applyFont="1" applyFill="1" applyAlignment="1">
      <alignment horizontal="right" vertical="center"/>
    </xf>
    <xf numFmtId="3" fontId="0" fillId="0" borderId="0" xfId="0" applyNumberFormat="1" applyFont="1" applyFill="1"/>
    <xf numFmtId="0" fontId="13" fillId="5" borderId="7" xfId="0" applyFont="1" applyFill="1" applyBorder="1" applyAlignment="1">
      <alignment horizontal="left" vertical="center" indent="5"/>
    </xf>
    <xf numFmtId="0" fontId="18" fillId="0" borderId="0" xfId="0" applyNumberFormat="1" applyFont="1" applyFill="1" applyBorder="1" applyAlignment="1">
      <alignment vertical="top" wrapText="1" readingOrder="1"/>
    </xf>
    <xf numFmtId="0" fontId="19" fillId="0" borderId="0" xfId="0" applyFont="1" applyFill="1" applyBorder="1"/>
    <xf numFmtId="0" fontId="19" fillId="0" borderId="14" xfId="0" applyNumberFormat="1" applyFont="1" applyFill="1" applyBorder="1" applyAlignment="1">
      <alignment vertical="center" wrapText="1" readingOrder="1"/>
    </xf>
    <xf numFmtId="0" fontId="19" fillId="0" borderId="14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center" wrapText="1" readingOrder="1"/>
    </xf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vertical="center" wrapText="1" readingOrder="1"/>
    </xf>
    <xf numFmtId="0" fontId="14" fillId="0" borderId="0" xfId="0" applyFont="1" applyFill="1" applyBorder="1"/>
    <xf numFmtId="0" fontId="19" fillId="0" borderId="0" xfId="0" applyNumberFormat="1" applyFont="1" applyFill="1" applyBorder="1" applyAlignment="1">
      <alignment vertical="center" wrapText="1" readingOrder="1"/>
    </xf>
  </cellXfs>
  <cellStyles count="5">
    <cellStyle name="Accent1" xfId="2" builtinId="29"/>
    <cellStyle name="Comma [0]" xfId="3" builtinId="6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659368</xdr:colOff>
      <xdr:row>0</xdr:row>
      <xdr:rowOff>722710</xdr:rowOff>
    </xdr:from>
    <xdr:to>
      <xdr:col>6</xdr:col>
      <xdr:colOff>1047988</xdr:colOff>
      <xdr:row>6</xdr:row>
      <xdr:rowOff>153829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9368" y="722710"/>
          <a:ext cx="1555433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4"/>
  <sheetViews>
    <sheetView tabSelected="1" zoomScale="70" zoomScaleNormal="70" workbookViewId="0">
      <pane ySplit="3" topLeftCell="A4" activePane="bottomLeft" state="frozen"/>
      <selection activeCell="A5" sqref="A5"/>
      <selection pane="bottomLeft"/>
    </sheetView>
  </sheetViews>
  <sheetFormatPr defaultRowHeight="14.25" outlineLevelRow="1"/>
  <cols>
    <col min="1" max="1" width="41.1328125" customWidth="1"/>
    <col min="2" max="2" width="15.46484375" customWidth="1"/>
    <col min="3" max="8" width="14.46484375" style="3" customWidth="1"/>
    <col min="9" max="10" width="16" style="3" customWidth="1"/>
    <col min="11" max="11" width="14.796875" bestFit="1" customWidth="1"/>
    <col min="12" max="12" width="13" style="16" customWidth="1"/>
  </cols>
  <sheetData>
    <row r="1" spans="1:12" s="3" customFormat="1" ht="23.25">
      <c r="A1" s="13" t="s">
        <v>304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6"/>
    </row>
    <row r="2" spans="1:12" s="3" customFormat="1" ht="7.5" customHeight="1">
      <c r="L2" s="16"/>
    </row>
    <row r="3" spans="1:12" s="2" customFormat="1" ht="62.25" customHeight="1">
      <c r="A3" s="15" t="s">
        <v>1</v>
      </c>
      <c r="B3" s="14" t="s">
        <v>2</v>
      </c>
      <c r="C3" s="14" t="s">
        <v>9</v>
      </c>
      <c r="D3" s="14" t="s">
        <v>10</v>
      </c>
      <c r="E3" s="14" t="s">
        <v>11</v>
      </c>
      <c r="F3" s="14" t="s">
        <v>3</v>
      </c>
      <c r="G3" s="14" t="s">
        <v>4</v>
      </c>
      <c r="H3" s="14" t="s">
        <v>5</v>
      </c>
      <c r="I3" s="1" t="s">
        <v>6</v>
      </c>
      <c r="J3" s="1" t="s">
        <v>7</v>
      </c>
      <c r="K3" s="1" t="s">
        <v>0</v>
      </c>
      <c r="L3" s="79"/>
    </row>
    <row r="4" spans="1:12" s="6" customFormat="1" ht="10.5" hidden="1">
      <c r="A4" s="7"/>
      <c r="B4" s="8" t="s">
        <v>12</v>
      </c>
      <c r="C4" s="8" t="s">
        <v>13</v>
      </c>
      <c r="D4" s="8">
        <v>1821</v>
      </c>
      <c r="E4" s="8" t="s">
        <v>14</v>
      </c>
      <c r="F4" s="8" t="s">
        <v>15</v>
      </c>
      <c r="G4" s="9"/>
      <c r="H4" s="9" t="s">
        <v>16</v>
      </c>
      <c r="I4" s="11"/>
      <c r="J4" s="11"/>
      <c r="K4" s="8"/>
      <c r="L4" s="8"/>
    </row>
    <row r="5" spans="1:12" s="4" customFormat="1">
      <c r="A5" s="4" t="s">
        <v>8</v>
      </c>
      <c r="B5" s="5">
        <f>+B7+B12+B40+B41+B67+B79+B100+B98+B105+B114+B135+B150+B155+B194+B213+B222+B223+B227+B123+B198+B207+B133</f>
        <v>-11554640220</v>
      </c>
      <c r="C5" s="5">
        <f>+C7+C12+C40+C41+C67+C79+C100+C98+C105+C114+C135+C150+C155+C194+C213+C222+C223+C227+C123+C198+C207+C133</f>
        <v>4664583685</v>
      </c>
      <c r="D5" s="5">
        <f>+D7+D12+D40+D41+D67+D79+D100+D98+D105+D114+D135+D150+D155+D194+D213+D222+D223+D227+D123+D198+D207+D133</f>
        <v>135000000</v>
      </c>
      <c r="E5" s="5">
        <f>+E7+E12+E40+E41+E67+E79+E100+E98+E105+E114+E135+E150+E155+E194+E213+E222+E223+E227+E123+E198+E207+E133</f>
        <v>6176522649</v>
      </c>
      <c r="F5" s="5">
        <f>+F7+F12+F40+F41+F67+F79+F100+F98+F105+F114+F135+F150+F155+F194+F213+F222+F223+F227+F123+F198+F207+F133</f>
        <v>342507318</v>
      </c>
      <c r="G5" s="5">
        <f>SUM(C5:F5)</f>
        <v>11318613652</v>
      </c>
      <c r="H5" s="5">
        <f>+H7+H12+H40+H41+H67+H79+H100+H98+H105+H114+H135+H150+H155+H194+H213+H222+H223+H227+H123+H198+H207+H133</f>
        <v>527899846</v>
      </c>
      <c r="I5" s="5">
        <f>+I7+I12+I40+I41+I67+I79+I98+I100+I105+I114+I123+I133+I135+I150+I155+I194+I207+I213+I222+I223+I227+I236</f>
        <v>319623279</v>
      </c>
      <c r="J5" s="5">
        <f>+J7+J12+J41+J40+J67+J79+J98+J100+J105+J114+J123+J133+J135+J150+J155+J194+J207+J213+J222+J223+J227+J236</f>
        <v>-35366567</v>
      </c>
      <c r="K5" s="5">
        <f>+K7+K12+K40+K41+K67+K79+K98+K100+K105+K114+K123+K133+K135+K150+K155+K194+K207+K213+K222+K223+K227</f>
        <v>354989846</v>
      </c>
      <c r="L5" s="80"/>
    </row>
    <row r="6" spans="1:12">
      <c r="B6" s="10"/>
      <c r="C6" s="10"/>
      <c r="D6" s="10"/>
      <c r="E6" s="10"/>
      <c r="F6" s="10"/>
      <c r="G6" s="10"/>
      <c r="H6" s="10"/>
      <c r="I6" s="10"/>
      <c r="J6" s="10"/>
      <c r="K6" s="10"/>
      <c r="L6" s="78"/>
    </row>
    <row r="7" spans="1:12" s="4" customFormat="1">
      <c r="A7" s="4" t="s">
        <v>17</v>
      </c>
      <c r="B7" s="5">
        <v>-7833026450</v>
      </c>
      <c r="C7" s="5">
        <v>0</v>
      </c>
      <c r="D7" s="5">
        <v>0</v>
      </c>
      <c r="E7" s="5">
        <v>0</v>
      </c>
      <c r="F7" s="5">
        <v>0</v>
      </c>
      <c r="G7" s="5">
        <f>SUM(C7:F7)</f>
        <v>0</v>
      </c>
      <c r="H7" s="5">
        <v>0</v>
      </c>
      <c r="I7" s="5">
        <f>+B7+G7+H7</f>
        <v>-7833026450</v>
      </c>
      <c r="J7" s="5">
        <v>-8065923146</v>
      </c>
      <c r="K7" s="5">
        <f>+I7-J7</f>
        <v>232896696</v>
      </c>
      <c r="L7" s="78"/>
    </row>
    <row r="8" spans="1:12" hidden="1" outlineLevel="1">
      <c r="A8" s="3" t="s">
        <v>220</v>
      </c>
      <c r="B8" s="10">
        <v>-5502417248</v>
      </c>
      <c r="C8" s="10">
        <v>0</v>
      </c>
      <c r="D8" s="10">
        <v>0</v>
      </c>
      <c r="E8" s="10">
        <v>0</v>
      </c>
      <c r="F8" s="10">
        <v>0</v>
      </c>
      <c r="G8" s="78">
        <f t="shared" ref="G8:G71" si="0">SUM(C8:F8)</f>
        <v>0</v>
      </c>
      <c r="H8" s="10">
        <v>0</v>
      </c>
      <c r="I8" s="78">
        <f t="shared" ref="I8:I71" si="1">+B8+G8+H8</f>
        <v>-5502417248</v>
      </c>
      <c r="J8" s="10">
        <v>-5678957125</v>
      </c>
      <c r="K8" s="10">
        <f t="shared" ref="K8:K71" si="2">+I8-J8</f>
        <v>176539877</v>
      </c>
      <c r="L8" s="78"/>
    </row>
    <row r="9" spans="1:12" hidden="1" outlineLevel="1">
      <c r="A9" s="3" t="s">
        <v>221</v>
      </c>
      <c r="B9" s="10">
        <v>-859784096</v>
      </c>
      <c r="C9" s="10">
        <v>0</v>
      </c>
      <c r="D9" s="10">
        <v>0</v>
      </c>
      <c r="E9" s="10">
        <v>0</v>
      </c>
      <c r="F9" s="10">
        <v>0</v>
      </c>
      <c r="G9" s="78">
        <f t="shared" si="0"/>
        <v>0</v>
      </c>
      <c r="H9" s="10">
        <v>0</v>
      </c>
      <c r="I9" s="78">
        <f t="shared" si="1"/>
        <v>-859784096</v>
      </c>
      <c r="J9" s="10">
        <v>-864000000</v>
      </c>
      <c r="K9" s="10">
        <f t="shared" si="2"/>
        <v>4215904</v>
      </c>
      <c r="L9" s="78"/>
    </row>
    <row r="10" spans="1:12" hidden="1" outlineLevel="1">
      <c r="A10" s="3" t="s">
        <v>18</v>
      </c>
      <c r="B10" s="10">
        <v>-1357549787</v>
      </c>
      <c r="C10" s="10">
        <v>0</v>
      </c>
      <c r="D10" s="10">
        <v>0</v>
      </c>
      <c r="E10" s="10">
        <v>0</v>
      </c>
      <c r="F10" s="10">
        <v>0</v>
      </c>
      <c r="G10" s="78">
        <f t="shared" si="0"/>
        <v>0</v>
      </c>
      <c r="H10" s="10">
        <v>0</v>
      </c>
      <c r="I10" s="78">
        <f t="shared" si="1"/>
        <v>-1357549787</v>
      </c>
      <c r="J10" s="10">
        <v>-1411216018</v>
      </c>
      <c r="K10" s="10">
        <f t="shared" si="2"/>
        <v>53666231</v>
      </c>
      <c r="L10" s="78"/>
    </row>
    <row r="11" spans="1:12" hidden="1" outlineLevel="1">
      <c r="A11" s="16" t="s">
        <v>19</v>
      </c>
      <c r="B11" s="10">
        <v>-113275319</v>
      </c>
      <c r="C11" s="10">
        <v>0</v>
      </c>
      <c r="D11" s="10">
        <v>0</v>
      </c>
      <c r="E11" s="10">
        <v>0</v>
      </c>
      <c r="F11" s="10">
        <v>0</v>
      </c>
      <c r="G11" s="78">
        <f t="shared" si="0"/>
        <v>0</v>
      </c>
      <c r="H11" s="10">
        <v>0</v>
      </c>
      <c r="I11" s="78">
        <f t="shared" si="1"/>
        <v>-113275319</v>
      </c>
      <c r="J11" s="10">
        <v>-111750003</v>
      </c>
      <c r="K11" s="10">
        <f t="shared" si="2"/>
        <v>-1525316</v>
      </c>
      <c r="L11" s="78"/>
    </row>
    <row r="12" spans="1:12" s="4" customFormat="1" collapsed="1">
      <c r="A12" s="4" t="s">
        <v>20</v>
      </c>
      <c r="B12" s="5">
        <v>-433685108</v>
      </c>
      <c r="C12" s="5">
        <v>493228916</v>
      </c>
      <c r="D12" s="5">
        <v>0</v>
      </c>
      <c r="E12" s="5">
        <v>1525127633</v>
      </c>
      <c r="F12" s="5">
        <v>0</v>
      </c>
      <c r="G12" s="5">
        <f t="shared" si="0"/>
        <v>2018356549</v>
      </c>
      <c r="H12" s="5">
        <v>0</v>
      </c>
      <c r="I12" s="5">
        <f t="shared" si="1"/>
        <v>1584671441</v>
      </c>
      <c r="J12" s="5">
        <v>1563236711</v>
      </c>
      <c r="K12" s="5">
        <f t="shared" si="2"/>
        <v>21434730</v>
      </c>
      <c r="L12" s="78"/>
    </row>
    <row r="13" spans="1:12" hidden="1" outlineLevel="1">
      <c r="A13" s="3" t="s">
        <v>21</v>
      </c>
      <c r="B13" s="78">
        <v>0</v>
      </c>
      <c r="C13" s="10">
        <v>3409868</v>
      </c>
      <c r="D13" s="10">
        <v>0</v>
      </c>
      <c r="E13" s="10">
        <v>531135</v>
      </c>
      <c r="F13" s="10">
        <v>0</v>
      </c>
      <c r="G13" s="78">
        <f t="shared" si="0"/>
        <v>3941003</v>
      </c>
      <c r="H13" s="10">
        <v>0</v>
      </c>
      <c r="I13" s="78">
        <f t="shared" si="1"/>
        <v>3941003</v>
      </c>
      <c r="J13" s="10">
        <v>3823484</v>
      </c>
      <c r="K13" s="10">
        <f t="shared" si="2"/>
        <v>117519</v>
      </c>
      <c r="L13" s="78"/>
    </row>
    <row r="14" spans="1:12" hidden="1" outlineLevel="1">
      <c r="A14" s="3" t="s">
        <v>22</v>
      </c>
      <c r="B14" s="78">
        <v>-9927943</v>
      </c>
      <c r="C14" s="10">
        <v>58390728</v>
      </c>
      <c r="D14" s="10">
        <v>0</v>
      </c>
      <c r="E14" s="10">
        <v>12292173</v>
      </c>
      <c r="F14" s="10">
        <v>0</v>
      </c>
      <c r="G14" s="78">
        <f t="shared" si="0"/>
        <v>70682901</v>
      </c>
      <c r="H14" s="10">
        <v>0</v>
      </c>
      <c r="I14" s="78">
        <f t="shared" si="1"/>
        <v>60754958</v>
      </c>
      <c r="J14" s="10">
        <v>65675127</v>
      </c>
      <c r="K14" s="10">
        <f t="shared" si="2"/>
        <v>-4920169</v>
      </c>
      <c r="L14" s="78"/>
    </row>
    <row r="15" spans="1:12" hidden="1" outlineLevel="1">
      <c r="A15" s="3" t="s">
        <v>23</v>
      </c>
      <c r="B15" s="78">
        <v>0</v>
      </c>
      <c r="C15" s="10">
        <v>0</v>
      </c>
      <c r="D15" s="10">
        <v>0</v>
      </c>
      <c r="E15" s="78">
        <v>52961914</v>
      </c>
      <c r="F15" s="78">
        <v>0</v>
      </c>
      <c r="G15" s="78">
        <f t="shared" si="0"/>
        <v>52961914</v>
      </c>
      <c r="H15" s="10">
        <v>0</v>
      </c>
      <c r="I15" s="78">
        <f t="shared" si="1"/>
        <v>52961914</v>
      </c>
      <c r="J15" s="10">
        <v>52397721</v>
      </c>
      <c r="K15" s="10">
        <f t="shared" si="2"/>
        <v>564193</v>
      </c>
      <c r="L15" s="78"/>
    </row>
    <row r="16" spans="1:12" hidden="1" outlineLevel="1">
      <c r="A16" s="3" t="s">
        <v>24</v>
      </c>
      <c r="B16" s="78">
        <v>-56265336</v>
      </c>
      <c r="C16" s="78">
        <v>7816232</v>
      </c>
      <c r="D16" s="10">
        <v>0</v>
      </c>
      <c r="E16" s="10">
        <v>34139786</v>
      </c>
      <c r="F16" s="10">
        <v>0</v>
      </c>
      <c r="G16" s="78">
        <f t="shared" si="0"/>
        <v>41956018</v>
      </c>
      <c r="H16" s="10">
        <v>0</v>
      </c>
      <c r="I16" s="78">
        <f t="shared" si="1"/>
        <v>-14309318</v>
      </c>
      <c r="J16" s="10">
        <v>-12709177</v>
      </c>
      <c r="K16" s="10">
        <f t="shared" si="2"/>
        <v>-1600141</v>
      </c>
      <c r="L16" s="78"/>
    </row>
    <row r="17" spans="1:12" hidden="1" outlineLevel="1">
      <c r="A17" s="3" t="s">
        <v>225</v>
      </c>
      <c r="B17" s="78">
        <v>-998882</v>
      </c>
      <c r="C17" s="10">
        <v>0</v>
      </c>
      <c r="D17" s="10">
        <v>0</v>
      </c>
      <c r="E17" s="10">
        <v>931832</v>
      </c>
      <c r="F17" s="10">
        <v>0</v>
      </c>
      <c r="G17" s="78">
        <f t="shared" si="0"/>
        <v>931832</v>
      </c>
      <c r="H17" s="10">
        <v>0</v>
      </c>
      <c r="I17" s="78">
        <f t="shared" si="1"/>
        <v>-67050</v>
      </c>
      <c r="J17" s="10">
        <v>0</v>
      </c>
      <c r="K17" s="10">
        <f t="shared" si="2"/>
        <v>-67050</v>
      </c>
      <c r="L17" s="78"/>
    </row>
    <row r="18" spans="1:12" hidden="1" outlineLevel="1">
      <c r="A18" s="3" t="s">
        <v>25</v>
      </c>
      <c r="B18" s="78">
        <v>0</v>
      </c>
      <c r="C18" s="10">
        <v>0</v>
      </c>
      <c r="D18" s="10">
        <v>0</v>
      </c>
      <c r="E18" s="10">
        <v>27436250</v>
      </c>
      <c r="F18" s="10">
        <v>0</v>
      </c>
      <c r="G18" s="78">
        <f t="shared" si="0"/>
        <v>27436250</v>
      </c>
      <c r="H18" s="10">
        <v>0</v>
      </c>
      <c r="I18" s="78">
        <f t="shared" si="1"/>
        <v>27436250</v>
      </c>
      <c r="J18" s="10">
        <v>30870000</v>
      </c>
      <c r="K18" s="10">
        <f t="shared" si="2"/>
        <v>-3433750</v>
      </c>
      <c r="L18" s="78"/>
    </row>
    <row r="19" spans="1:12" hidden="1" outlineLevel="1">
      <c r="A19" s="3" t="s">
        <v>26</v>
      </c>
      <c r="B19" s="78">
        <v>0</v>
      </c>
      <c r="C19" s="10">
        <v>0</v>
      </c>
      <c r="D19" s="10">
        <v>0</v>
      </c>
      <c r="E19" s="10">
        <v>2110880</v>
      </c>
      <c r="F19" s="10">
        <v>0</v>
      </c>
      <c r="G19" s="78">
        <f t="shared" si="0"/>
        <v>2110880</v>
      </c>
      <c r="H19" s="10">
        <v>0</v>
      </c>
      <c r="I19" s="78">
        <f t="shared" si="1"/>
        <v>2110880</v>
      </c>
      <c r="J19" s="10">
        <v>3720000</v>
      </c>
      <c r="K19" s="10">
        <f t="shared" si="2"/>
        <v>-1609120</v>
      </c>
      <c r="L19" s="78"/>
    </row>
    <row r="20" spans="1:12" hidden="1" outlineLevel="1">
      <c r="A20" s="3" t="s">
        <v>27</v>
      </c>
      <c r="B20" s="78">
        <v>0</v>
      </c>
      <c r="C20" s="10">
        <v>0</v>
      </c>
      <c r="D20" s="10">
        <v>0</v>
      </c>
      <c r="E20" s="10">
        <v>4996450</v>
      </c>
      <c r="F20" s="10">
        <v>0</v>
      </c>
      <c r="G20" s="78">
        <f t="shared" si="0"/>
        <v>4996450</v>
      </c>
      <c r="H20" s="10">
        <v>0</v>
      </c>
      <c r="I20" s="78">
        <f t="shared" si="1"/>
        <v>4996450</v>
      </c>
      <c r="J20" s="10">
        <v>6063661</v>
      </c>
      <c r="K20" s="10">
        <f t="shared" si="2"/>
        <v>-1067211</v>
      </c>
      <c r="L20" s="78"/>
    </row>
    <row r="21" spans="1:12" hidden="1" outlineLevel="1">
      <c r="A21" s="3" t="s">
        <v>28</v>
      </c>
      <c r="B21" s="78">
        <v>0</v>
      </c>
      <c r="C21" s="10">
        <v>8019454</v>
      </c>
      <c r="D21" s="10">
        <v>0</v>
      </c>
      <c r="E21" s="10">
        <v>14116654</v>
      </c>
      <c r="F21" s="10">
        <v>0</v>
      </c>
      <c r="G21" s="78">
        <f t="shared" si="0"/>
        <v>22136108</v>
      </c>
      <c r="H21" s="10">
        <v>0</v>
      </c>
      <c r="I21" s="78">
        <f t="shared" si="1"/>
        <v>22136108</v>
      </c>
      <c r="J21" s="10">
        <v>16307163</v>
      </c>
      <c r="K21" s="10">
        <f t="shared" si="2"/>
        <v>5828945</v>
      </c>
      <c r="L21" s="78"/>
    </row>
    <row r="22" spans="1:12" hidden="1" outlineLevel="1">
      <c r="A22" s="3" t="s">
        <v>29</v>
      </c>
      <c r="B22" s="78">
        <v>0</v>
      </c>
      <c r="C22" s="10">
        <v>0</v>
      </c>
      <c r="D22" s="10">
        <v>0</v>
      </c>
      <c r="E22" s="10">
        <v>4465477</v>
      </c>
      <c r="F22" s="10">
        <v>0</v>
      </c>
      <c r="G22" s="78">
        <f t="shared" si="0"/>
        <v>4465477</v>
      </c>
      <c r="H22" s="10">
        <v>0</v>
      </c>
      <c r="I22" s="78">
        <f t="shared" si="1"/>
        <v>4465477</v>
      </c>
      <c r="J22" s="10">
        <v>6030000</v>
      </c>
      <c r="K22" s="10">
        <f t="shared" si="2"/>
        <v>-1564523</v>
      </c>
      <c r="L22" s="78"/>
    </row>
    <row r="23" spans="1:12" hidden="1" outlineLevel="1">
      <c r="A23" s="3" t="s">
        <v>30</v>
      </c>
      <c r="B23" s="78"/>
      <c r="C23" s="10"/>
      <c r="D23" s="10"/>
      <c r="E23" s="10"/>
      <c r="F23" s="10"/>
      <c r="G23" s="78">
        <f t="shared" si="0"/>
        <v>0</v>
      </c>
      <c r="H23" s="10">
        <v>0</v>
      </c>
      <c r="I23" s="78">
        <f t="shared" si="1"/>
        <v>0</v>
      </c>
      <c r="J23" s="10">
        <v>7500000</v>
      </c>
      <c r="K23" s="10">
        <f t="shared" si="2"/>
        <v>-7500000</v>
      </c>
      <c r="L23" s="78"/>
    </row>
    <row r="24" spans="1:12" hidden="1" outlineLevel="1">
      <c r="A24" s="3" t="s">
        <v>31</v>
      </c>
      <c r="B24" s="78">
        <v>-21125274</v>
      </c>
      <c r="C24" s="10">
        <v>0</v>
      </c>
      <c r="D24" s="10">
        <v>0</v>
      </c>
      <c r="E24" s="10">
        <v>111210127</v>
      </c>
      <c r="F24" s="10">
        <v>0</v>
      </c>
      <c r="G24" s="78">
        <f t="shared" si="0"/>
        <v>111210127</v>
      </c>
      <c r="H24" s="10">
        <v>0</v>
      </c>
      <c r="I24" s="78">
        <f t="shared" si="1"/>
        <v>90084853</v>
      </c>
      <c r="J24" s="10">
        <v>80952059</v>
      </c>
      <c r="K24" s="10">
        <f t="shared" si="2"/>
        <v>9132794</v>
      </c>
      <c r="L24" s="78"/>
    </row>
    <row r="25" spans="1:12" hidden="1" outlineLevel="1">
      <c r="A25" s="3" t="s">
        <v>32</v>
      </c>
      <c r="B25" s="78">
        <v>-2366762</v>
      </c>
      <c r="C25" s="10">
        <v>11822038</v>
      </c>
      <c r="D25" s="10">
        <v>0</v>
      </c>
      <c r="E25" s="10">
        <v>22498757</v>
      </c>
      <c r="F25" s="10">
        <v>0</v>
      </c>
      <c r="G25" s="78">
        <f t="shared" si="0"/>
        <v>34320795</v>
      </c>
      <c r="H25" s="10">
        <v>0</v>
      </c>
      <c r="I25" s="78">
        <f t="shared" si="1"/>
        <v>31954033</v>
      </c>
      <c r="J25" s="10">
        <v>35736825</v>
      </c>
      <c r="K25" s="10">
        <f t="shared" si="2"/>
        <v>-3782792</v>
      </c>
      <c r="L25" s="78"/>
    </row>
    <row r="26" spans="1:12" hidden="1" outlineLevel="1">
      <c r="A26" s="3" t="s">
        <v>33</v>
      </c>
      <c r="B26" s="78">
        <v>0</v>
      </c>
      <c r="C26" s="10">
        <v>0</v>
      </c>
      <c r="D26" s="10">
        <v>0</v>
      </c>
      <c r="E26" s="10">
        <v>32735646</v>
      </c>
      <c r="F26" s="10">
        <v>0</v>
      </c>
      <c r="G26" s="78">
        <f t="shared" si="0"/>
        <v>32735646</v>
      </c>
      <c r="H26" s="10">
        <v>0</v>
      </c>
      <c r="I26" s="78">
        <f t="shared" si="1"/>
        <v>32735646</v>
      </c>
      <c r="J26" s="10">
        <v>36072000</v>
      </c>
      <c r="K26" s="10">
        <f t="shared" si="2"/>
        <v>-3336354</v>
      </c>
      <c r="L26" s="78"/>
    </row>
    <row r="27" spans="1:12" hidden="1" outlineLevel="1">
      <c r="A27" s="3" t="s">
        <v>34</v>
      </c>
      <c r="B27" s="78">
        <v>-18526048</v>
      </c>
      <c r="C27" s="10">
        <v>38721743</v>
      </c>
      <c r="D27" s="10">
        <v>0</v>
      </c>
      <c r="E27" s="10">
        <v>578295716</v>
      </c>
      <c r="F27" s="10">
        <v>0</v>
      </c>
      <c r="G27" s="78">
        <f t="shared" si="0"/>
        <v>617017459</v>
      </c>
      <c r="H27" s="10">
        <v>0</v>
      </c>
      <c r="I27" s="78">
        <f t="shared" si="1"/>
        <v>598491411</v>
      </c>
      <c r="J27" s="10">
        <v>603877861</v>
      </c>
      <c r="K27" s="10">
        <f t="shared" si="2"/>
        <v>-5386450</v>
      </c>
      <c r="L27" s="78"/>
    </row>
    <row r="28" spans="1:12" hidden="1" outlineLevel="1">
      <c r="A28" s="3" t="s">
        <v>223</v>
      </c>
      <c r="B28" s="78">
        <v>0</v>
      </c>
      <c r="C28" s="10">
        <v>36150789</v>
      </c>
      <c r="D28" s="10">
        <v>0</v>
      </c>
      <c r="E28" s="10">
        <v>63239744</v>
      </c>
      <c r="F28" s="10">
        <v>0</v>
      </c>
      <c r="G28" s="78">
        <f t="shared" si="0"/>
        <v>99390533</v>
      </c>
      <c r="H28" s="10">
        <v>0</v>
      </c>
      <c r="I28" s="78">
        <f t="shared" si="1"/>
        <v>99390533</v>
      </c>
      <c r="J28" s="10">
        <v>105796659</v>
      </c>
      <c r="K28" s="10">
        <f t="shared" si="2"/>
        <v>-6406126</v>
      </c>
      <c r="L28" s="78"/>
    </row>
    <row r="29" spans="1:12" hidden="1" outlineLevel="1">
      <c r="A29" s="3" t="s">
        <v>224</v>
      </c>
      <c r="B29" s="78">
        <v>0</v>
      </c>
      <c r="C29" s="10">
        <v>0</v>
      </c>
      <c r="D29" s="10">
        <v>0</v>
      </c>
      <c r="E29" s="10">
        <v>78885394</v>
      </c>
      <c r="F29" s="10">
        <v>0</v>
      </c>
      <c r="G29" s="78">
        <f t="shared" si="0"/>
        <v>78885394</v>
      </c>
      <c r="H29" s="10">
        <v>0</v>
      </c>
      <c r="I29" s="78">
        <f t="shared" si="1"/>
        <v>78885394</v>
      </c>
      <c r="J29" s="10">
        <v>77210100</v>
      </c>
      <c r="K29" s="10">
        <f t="shared" si="2"/>
        <v>1675294</v>
      </c>
      <c r="L29" s="78"/>
    </row>
    <row r="30" spans="1:12" hidden="1" outlineLevel="1">
      <c r="A30" s="3" t="s">
        <v>35</v>
      </c>
      <c r="B30" s="78">
        <v>-922119</v>
      </c>
      <c r="C30" s="10">
        <v>68286497</v>
      </c>
      <c r="D30" s="10">
        <v>0</v>
      </c>
      <c r="E30" s="10">
        <v>5004712</v>
      </c>
      <c r="F30" s="10">
        <v>0</v>
      </c>
      <c r="G30" s="78">
        <f t="shared" si="0"/>
        <v>73291209</v>
      </c>
      <c r="H30" s="10">
        <v>0</v>
      </c>
      <c r="I30" s="78">
        <f t="shared" si="1"/>
        <v>72369090</v>
      </c>
      <c r="J30" s="10">
        <v>75265679</v>
      </c>
      <c r="K30" s="10">
        <f t="shared" si="2"/>
        <v>-2896589</v>
      </c>
      <c r="L30" s="78"/>
    </row>
    <row r="31" spans="1:12" hidden="1" outlineLevel="1">
      <c r="A31" s="3" t="s">
        <v>36</v>
      </c>
      <c r="B31" s="78">
        <v>-1463983</v>
      </c>
      <c r="C31" s="10">
        <v>56212460</v>
      </c>
      <c r="D31" s="10">
        <v>0</v>
      </c>
      <c r="E31" s="10">
        <v>5985004</v>
      </c>
      <c r="F31" s="10">
        <v>0</v>
      </c>
      <c r="G31" s="78">
        <f t="shared" si="0"/>
        <v>62197464</v>
      </c>
      <c r="H31" s="10">
        <v>0</v>
      </c>
      <c r="I31" s="78">
        <f t="shared" si="1"/>
        <v>60733481</v>
      </c>
      <c r="J31" s="10">
        <v>51130039</v>
      </c>
      <c r="K31" s="10">
        <f t="shared" si="2"/>
        <v>9603442</v>
      </c>
      <c r="L31" s="78"/>
    </row>
    <row r="32" spans="1:12" hidden="1" outlineLevel="1">
      <c r="A32" s="3" t="s">
        <v>37</v>
      </c>
      <c r="B32" s="78">
        <v>-2128155</v>
      </c>
      <c r="C32" s="10">
        <v>92268048</v>
      </c>
      <c r="D32" s="10">
        <v>0</v>
      </c>
      <c r="E32" s="10">
        <v>5962337</v>
      </c>
      <c r="F32" s="10">
        <v>0</v>
      </c>
      <c r="G32" s="78">
        <f t="shared" si="0"/>
        <v>98230385</v>
      </c>
      <c r="H32" s="10">
        <v>0</v>
      </c>
      <c r="I32" s="78">
        <f t="shared" si="1"/>
        <v>96102230</v>
      </c>
      <c r="J32" s="10">
        <v>103460964</v>
      </c>
      <c r="K32" s="10">
        <f t="shared" si="2"/>
        <v>-7358734</v>
      </c>
      <c r="L32" s="78"/>
    </row>
    <row r="33" spans="1:12" hidden="1" outlineLevel="1">
      <c r="A33" s="3" t="s">
        <v>38</v>
      </c>
      <c r="B33" s="78">
        <v>0</v>
      </c>
      <c r="C33" s="10">
        <v>47679365</v>
      </c>
      <c r="D33" s="10">
        <v>0</v>
      </c>
      <c r="E33" s="10">
        <v>4553324</v>
      </c>
      <c r="F33" s="10">
        <v>0</v>
      </c>
      <c r="G33" s="78">
        <f t="shared" si="0"/>
        <v>52232689</v>
      </c>
      <c r="H33" s="10">
        <v>0</v>
      </c>
      <c r="I33" s="78">
        <f t="shared" si="1"/>
        <v>52232689</v>
      </c>
      <c r="J33" s="10">
        <v>50175494</v>
      </c>
      <c r="K33" s="10">
        <f t="shared" si="2"/>
        <v>2057195</v>
      </c>
      <c r="L33" s="78"/>
    </row>
    <row r="34" spans="1:12" hidden="1" outlineLevel="1">
      <c r="A34" s="3" t="s">
        <v>39</v>
      </c>
      <c r="B34" s="78">
        <v>-1711974</v>
      </c>
      <c r="C34" s="10">
        <v>62414434</v>
      </c>
      <c r="D34" s="10">
        <v>0</v>
      </c>
      <c r="E34" s="10">
        <v>3933102</v>
      </c>
      <c r="F34" s="10">
        <v>0</v>
      </c>
      <c r="G34" s="78">
        <f t="shared" si="0"/>
        <v>66347536</v>
      </c>
      <c r="H34" s="10">
        <v>0</v>
      </c>
      <c r="I34" s="78">
        <f t="shared" si="1"/>
        <v>64635562</v>
      </c>
      <c r="J34" s="10">
        <v>50622906</v>
      </c>
      <c r="K34" s="10">
        <f t="shared" si="2"/>
        <v>14012656</v>
      </c>
      <c r="L34" s="78"/>
    </row>
    <row r="35" spans="1:12" hidden="1" outlineLevel="1">
      <c r="A35" s="3" t="s">
        <v>40</v>
      </c>
      <c r="B35" s="78">
        <v>0</v>
      </c>
      <c r="C35" s="10">
        <v>0</v>
      </c>
      <c r="D35" s="10">
        <v>0</v>
      </c>
      <c r="E35" s="10">
        <v>20329624</v>
      </c>
      <c r="F35" s="10">
        <v>0</v>
      </c>
      <c r="G35" s="78">
        <f t="shared" si="0"/>
        <v>20329624</v>
      </c>
      <c r="H35" s="10">
        <v>0</v>
      </c>
      <c r="I35" s="78">
        <f t="shared" si="1"/>
        <v>20329624</v>
      </c>
      <c r="J35" s="10">
        <v>20260300</v>
      </c>
      <c r="K35" s="10">
        <f t="shared" si="2"/>
        <v>69324</v>
      </c>
      <c r="L35" s="78"/>
    </row>
    <row r="36" spans="1:12" hidden="1" outlineLevel="1">
      <c r="A36" s="3" t="s">
        <v>41</v>
      </c>
      <c r="B36" s="78">
        <v>0</v>
      </c>
      <c r="C36" s="10">
        <v>2037260</v>
      </c>
      <c r="D36" s="10">
        <v>0</v>
      </c>
      <c r="E36" s="10">
        <v>85898759</v>
      </c>
      <c r="F36" s="10">
        <v>0</v>
      </c>
      <c r="G36" s="78">
        <f t="shared" si="0"/>
        <v>87936019</v>
      </c>
      <c r="H36" s="10">
        <v>0</v>
      </c>
      <c r="I36" s="78">
        <f t="shared" si="1"/>
        <v>87936019</v>
      </c>
      <c r="J36" s="10">
        <v>51430068</v>
      </c>
      <c r="K36" s="10">
        <f t="shared" si="2"/>
        <v>36505951</v>
      </c>
      <c r="L36" s="78"/>
    </row>
    <row r="37" spans="1:12" hidden="1" outlineLevel="1">
      <c r="A37" s="3" t="s">
        <v>42</v>
      </c>
      <c r="B37" s="78">
        <v>0</v>
      </c>
      <c r="C37" s="10">
        <v>0</v>
      </c>
      <c r="D37" s="10">
        <v>0</v>
      </c>
      <c r="E37" s="10">
        <v>30579864</v>
      </c>
      <c r="F37" s="10">
        <v>0</v>
      </c>
      <c r="G37" s="78">
        <f t="shared" si="0"/>
        <v>30579864</v>
      </c>
      <c r="H37" s="10">
        <v>0</v>
      </c>
      <c r="I37" s="78">
        <f t="shared" si="1"/>
        <v>30579864</v>
      </c>
      <c r="J37" s="10">
        <v>37669464</v>
      </c>
      <c r="K37" s="10">
        <f t="shared" si="2"/>
        <v>-7089600</v>
      </c>
      <c r="L37" s="78"/>
    </row>
    <row r="38" spans="1:12" hidden="1" outlineLevel="1">
      <c r="A38" s="3" t="s">
        <v>296</v>
      </c>
      <c r="B38" s="78">
        <v>0</v>
      </c>
      <c r="C38" s="10">
        <v>0</v>
      </c>
      <c r="D38" s="10">
        <v>0</v>
      </c>
      <c r="E38" s="10">
        <v>1398174</v>
      </c>
      <c r="F38" s="10">
        <v>0</v>
      </c>
      <c r="G38" s="78">
        <f t="shared" si="0"/>
        <v>1398174</v>
      </c>
      <c r="H38" s="10">
        <v>0</v>
      </c>
      <c r="I38" s="78">
        <f t="shared" si="1"/>
        <v>1398174</v>
      </c>
      <c r="J38" s="10">
        <v>1374765</v>
      </c>
      <c r="K38" s="10">
        <f t="shared" si="2"/>
        <v>23409</v>
      </c>
      <c r="L38" s="78"/>
    </row>
    <row r="39" spans="1:12" s="4" customFormat="1" hidden="1" outlineLevel="1">
      <c r="A39" s="3" t="s">
        <v>43</v>
      </c>
      <c r="B39" s="78">
        <v>0</v>
      </c>
      <c r="C39" s="10">
        <v>0</v>
      </c>
      <c r="D39" s="10">
        <v>0</v>
      </c>
      <c r="E39" s="10">
        <v>2386166</v>
      </c>
      <c r="F39" s="10">
        <v>0</v>
      </c>
      <c r="G39" s="78">
        <f t="shared" si="0"/>
        <v>2386166</v>
      </c>
      <c r="H39" s="10">
        <v>0</v>
      </c>
      <c r="I39" s="78">
        <f t="shared" si="1"/>
        <v>2386166</v>
      </c>
      <c r="J39" s="78">
        <v>2523549</v>
      </c>
      <c r="K39" s="10">
        <f t="shared" si="2"/>
        <v>-137383</v>
      </c>
      <c r="L39" s="78"/>
    </row>
    <row r="40" spans="1:12" s="4" customFormat="1" collapsed="1">
      <c r="A40" s="4" t="s">
        <v>44</v>
      </c>
      <c r="B40" s="5">
        <v>-12395424</v>
      </c>
      <c r="C40" s="5">
        <v>0</v>
      </c>
      <c r="D40" s="5">
        <v>0</v>
      </c>
      <c r="E40" s="5">
        <v>27756347</v>
      </c>
      <c r="F40" s="5">
        <v>0</v>
      </c>
      <c r="G40" s="5">
        <f t="shared" si="0"/>
        <v>27756347</v>
      </c>
      <c r="H40" s="5">
        <v>0</v>
      </c>
      <c r="I40" s="5">
        <f t="shared" si="1"/>
        <v>15360923</v>
      </c>
      <c r="J40" s="5">
        <v>16623899</v>
      </c>
      <c r="K40" s="5">
        <f t="shared" si="2"/>
        <v>-1262976</v>
      </c>
      <c r="L40" s="78"/>
    </row>
    <row r="41" spans="1:12" s="4" customFormat="1">
      <c r="A41" s="4" t="s">
        <v>45</v>
      </c>
      <c r="B41" s="5">
        <v>-397245352</v>
      </c>
      <c r="C41" s="5">
        <v>3127848920</v>
      </c>
      <c r="D41" s="5">
        <v>0</v>
      </c>
      <c r="E41" s="5">
        <v>1630989824</v>
      </c>
      <c r="F41" s="5">
        <v>0</v>
      </c>
      <c r="G41" s="5">
        <f t="shared" si="0"/>
        <v>4758838744</v>
      </c>
      <c r="H41" s="5">
        <v>0</v>
      </c>
      <c r="I41" s="5">
        <f t="shared" si="1"/>
        <v>4361593392</v>
      </c>
      <c r="J41" s="5">
        <v>4448449937</v>
      </c>
      <c r="K41" s="5">
        <f t="shared" si="2"/>
        <v>-86856545</v>
      </c>
      <c r="L41" s="78"/>
    </row>
    <row r="42" spans="1:12" hidden="1" outlineLevel="1">
      <c r="A42" s="3" t="s">
        <v>46</v>
      </c>
      <c r="B42" s="78">
        <v>0</v>
      </c>
      <c r="C42" s="78">
        <v>5101761</v>
      </c>
      <c r="D42" s="78">
        <v>0</v>
      </c>
      <c r="E42" s="78">
        <v>0</v>
      </c>
      <c r="F42" s="78">
        <v>0</v>
      </c>
      <c r="G42" s="78">
        <f t="shared" si="0"/>
        <v>5101761</v>
      </c>
      <c r="H42" s="10">
        <v>0</v>
      </c>
      <c r="I42" s="78">
        <f t="shared" si="1"/>
        <v>5101761</v>
      </c>
      <c r="J42" s="10">
        <v>5234667</v>
      </c>
      <c r="K42" s="10">
        <f t="shared" si="2"/>
        <v>-132906</v>
      </c>
      <c r="L42" s="78"/>
    </row>
    <row r="43" spans="1:12" hidden="1" outlineLevel="1">
      <c r="A43" s="3" t="s">
        <v>47</v>
      </c>
      <c r="B43" s="78">
        <v>-36747793</v>
      </c>
      <c r="C43" s="10">
        <v>48789576</v>
      </c>
      <c r="D43" s="10">
        <v>0</v>
      </c>
      <c r="E43" s="78">
        <v>18848709</v>
      </c>
      <c r="F43" s="10">
        <v>0</v>
      </c>
      <c r="G43" s="78">
        <f t="shared" si="0"/>
        <v>67638285</v>
      </c>
      <c r="H43" s="10">
        <v>0</v>
      </c>
      <c r="I43" s="78">
        <f t="shared" si="1"/>
        <v>30890492</v>
      </c>
      <c r="J43" s="10">
        <v>53566448</v>
      </c>
      <c r="K43" s="10">
        <f t="shared" si="2"/>
        <v>-22675956</v>
      </c>
      <c r="L43" s="78"/>
    </row>
    <row r="44" spans="1:12" hidden="1" outlineLevel="1">
      <c r="A44" s="3" t="s">
        <v>48</v>
      </c>
      <c r="B44" s="78">
        <v>-16699719</v>
      </c>
      <c r="C44" s="10">
        <v>130385015</v>
      </c>
      <c r="D44" s="10">
        <v>0</v>
      </c>
      <c r="E44" s="78">
        <v>32290665</v>
      </c>
      <c r="F44" s="10">
        <v>0</v>
      </c>
      <c r="G44" s="78">
        <f t="shared" si="0"/>
        <v>162675680</v>
      </c>
      <c r="H44" s="10">
        <v>0</v>
      </c>
      <c r="I44" s="78">
        <f t="shared" si="1"/>
        <v>145975961</v>
      </c>
      <c r="J44" s="10">
        <v>130026489</v>
      </c>
      <c r="K44" s="10">
        <f t="shared" si="2"/>
        <v>15949472</v>
      </c>
      <c r="L44" s="78"/>
    </row>
    <row r="45" spans="1:12" hidden="1" outlineLevel="1">
      <c r="A45" s="3" t="s">
        <v>49</v>
      </c>
      <c r="B45" s="78">
        <v>-17260768</v>
      </c>
      <c r="C45" s="10">
        <v>135484826</v>
      </c>
      <c r="D45" s="10">
        <v>0</v>
      </c>
      <c r="E45" s="78">
        <v>35658999</v>
      </c>
      <c r="F45" s="10">
        <v>0</v>
      </c>
      <c r="G45" s="78">
        <f t="shared" si="0"/>
        <v>171143825</v>
      </c>
      <c r="H45" s="10">
        <v>0</v>
      </c>
      <c r="I45" s="78">
        <f t="shared" si="1"/>
        <v>153883057</v>
      </c>
      <c r="J45" s="10">
        <v>137931187</v>
      </c>
      <c r="K45" s="10">
        <f t="shared" si="2"/>
        <v>15951870</v>
      </c>
      <c r="L45" s="78"/>
    </row>
    <row r="46" spans="1:12" hidden="1" outlineLevel="1">
      <c r="A46" s="3" t="s">
        <v>50</v>
      </c>
      <c r="B46" s="78">
        <v>-17341654</v>
      </c>
      <c r="C46" s="10">
        <v>157487570</v>
      </c>
      <c r="D46" s="10">
        <v>0</v>
      </c>
      <c r="E46" s="10">
        <v>40723960</v>
      </c>
      <c r="F46" s="10">
        <v>0</v>
      </c>
      <c r="G46" s="78">
        <f t="shared" si="0"/>
        <v>198211530</v>
      </c>
      <c r="H46" s="10">
        <v>0</v>
      </c>
      <c r="I46" s="78">
        <f t="shared" si="1"/>
        <v>180869876</v>
      </c>
      <c r="J46" s="10">
        <v>180242718</v>
      </c>
      <c r="K46" s="10">
        <f t="shared" si="2"/>
        <v>627158</v>
      </c>
      <c r="L46" s="78"/>
    </row>
    <row r="47" spans="1:12" hidden="1" outlineLevel="1">
      <c r="A47" s="3" t="s">
        <v>51</v>
      </c>
      <c r="B47" s="78">
        <v>-22726969</v>
      </c>
      <c r="C47" s="10">
        <v>181416891</v>
      </c>
      <c r="D47" s="10">
        <v>0</v>
      </c>
      <c r="E47" s="10">
        <v>54959536</v>
      </c>
      <c r="F47" s="10">
        <v>0</v>
      </c>
      <c r="G47" s="78">
        <f t="shared" si="0"/>
        <v>236376427</v>
      </c>
      <c r="H47" s="10">
        <v>0</v>
      </c>
      <c r="I47" s="78">
        <f t="shared" si="1"/>
        <v>213649458</v>
      </c>
      <c r="J47" s="10">
        <v>211810108</v>
      </c>
      <c r="K47" s="10">
        <f t="shared" si="2"/>
        <v>1839350</v>
      </c>
      <c r="L47" s="78"/>
    </row>
    <row r="48" spans="1:12" hidden="1" outlineLevel="1">
      <c r="A48" s="3" t="s">
        <v>52</v>
      </c>
      <c r="B48" s="78">
        <v>-19164751</v>
      </c>
      <c r="C48" s="10">
        <v>118177491</v>
      </c>
      <c r="D48" s="10">
        <v>0</v>
      </c>
      <c r="E48" s="10">
        <v>59379794</v>
      </c>
      <c r="F48" s="10">
        <v>0</v>
      </c>
      <c r="G48" s="78">
        <f t="shared" si="0"/>
        <v>177557285</v>
      </c>
      <c r="H48" s="10">
        <v>0</v>
      </c>
      <c r="I48" s="78">
        <f t="shared" si="1"/>
        <v>158392534</v>
      </c>
      <c r="J48" s="10">
        <v>195795054</v>
      </c>
      <c r="K48" s="10">
        <f t="shared" si="2"/>
        <v>-37402520</v>
      </c>
      <c r="L48" s="78"/>
    </row>
    <row r="49" spans="1:12" hidden="1" outlineLevel="1">
      <c r="A49" s="3" t="s">
        <v>53</v>
      </c>
      <c r="B49" s="78">
        <v>-303000</v>
      </c>
      <c r="C49" s="10">
        <v>0</v>
      </c>
      <c r="D49" s="10">
        <v>0</v>
      </c>
      <c r="E49" s="10">
        <v>713004</v>
      </c>
      <c r="F49" s="10">
        <v>0</v>
      </c>
      <c r="G49" s="78">
        <f t="shared" si="0"/>
        <v>713004</v>
      </c>
      <c r="H49" s="10">
        <v>0</v>
      </c>
      <c r="I49" s="78">
        <f t="shared" si="1"/>
        <v>410004</v>
      </c>
      <c r="J49" s="10">
        <v>653325</v>
      </c>
      <c r="K49" s="10">
        <f t="shared" si="2"/>
        <v>-243321</v>
      </c>
      <c r="L49" s="78"/>
    </row>
    <row r="50" spans="1:12" hidden="1" outlineLevel="1">
      <c r="A50" s="3" t="s">
        <v>54</v>
      </c>
      <c r="B50" s="78">
        <v>-10455190</v>
      </c>
      <c r="C50" s="10">
        <v>0</v>
      </c>
      <c r="D50" s="10">
        <v>0</v>
      </c>
      <c r="E50" s="10">
        <v>186309210</v>
      </c>
      <c r="F50" s="10">
        <v>0</v>
      </c>
      <c r="G50" s="78">
        <f t="shared" si="0"/>
        <v>186309210</v>
      </c>
      <c r="H50" s="10">
        <v>0</v>
      </c>
      <c r="I50" s="78">
        <f t="shared" si="1"/>
        <v>175854020</v>
      </c>
      <c r="J50" s="10">
        <v>141663788</v>
      </c>
      <c r="K50" s="10">
        <f t="shared" si="2"/>
        <v>34190232</v>
      </c>
      <c r="L50" s="78"/>
    </row>
    <row r="51" spans="1:12" hidden="1" outlineLevel="1">
      <c r="A51" s="3" t="s">
        <v>55</v>
      </c>
      <c r="B51" s="78">
        <v>-45878060</v>
      </c>
      <c r="C51" s="10">
        <v>830430919</v>
      </c>
      <c r="D51" s="10">
        <v>0</v>
      </c>
      <c r="E51" s="10">
        <v>270804958</v>
      </c>
      <c r="F51" s="10">
        <v>0</v>
      </c>
      <c r="G51" s="78">
        <f t="shared" si="0"/>
        <v>1101235877</v>
      </c>
      <c r="H51" s="10">
        <v>0</v>
      </c>
      <c r="I51" s="78">
        <f t="shared" si="1"/>
        <v>1055357817</v>
      </c>
      <c r="J51" s="10">
        <v>1064231600</v>
      </c>
      <c r="K51" s="10">
        <f t="shared" si="2"/>
        <v>-8873783</v>
      </c>
      <c r="L51" s="78"/>
    </row>
    <row r="52" spans="1:12" hidden="1" outlineLevel="1">
      <c r="A52" s="3" t="s">
        <v>56</v>
      </c>
      <c r="B52" s="78">
        <v>-39109286</v>
      </c>
      <c r="C52" s="10">
        <v>292301915</v>
      </c>
      <c r="D52" s="10">
        <v>0</v>
      </c>
      <c r="E52" s="10">
        <v>138825487</v>
      </c>
      <c r="F52" s="10">
        <v>0</v>
      </c>
      <c r="G52" s="78">
        <f t="shared" si="0"/>
        <v>431127402</v>
      </c>
      <c r="H52" s="10">
        <v>0</v>
      </c>
      <c r="I52" s="78">
        <f t="shared" si="1"/>
        <v>392018116</v>
      </c>
      <c r="J52" s="10">
        <v>387876140</v>
      </c>
      <c r="K52" s="10">
        <f t="shared" si="2"/>
        <v>4141976</v>
      </c>
      <c r="L52" s="78"/>
    </row>
    <row r="53" spans="1:12" hidden="1" outlineLevel="1">
      <c r="A53" s="3" t="s">
        <v>57</v>
      </c>
      <c r="B53" s="78">
        <v>-37261310</v>
      </c>
      <c r="C53" s="10">
        <v>528681919</v>
      </c>
      <c r="D53" s="10">
        <v>0</v>
      </c>
      <c r="E53" s="10">
        <v>255099136</v>
      </c>
      <c r="F53" s="10">
        <v>0</v>
      </c>
      <c r="G53" s="78">
        <f t="shared" si="0"/>
        <v>783781055</v>
      </c>
      <c r="H53" s="10">
        <v>0</v>
      </c>
      <c r="I53" s="78">
        <f t="shared" si="1"/>
        <v>746519745</v>
      </c>
      <c r="J53" s="10">
        <v>781222201</v>
      </c>
      <c r="K53" s="10">
        <f t="shared" si="2"/>
        <v>-34702456</v>
      </c>
      <c r="L53" s="78"/>
    </row>
    <row r="54" spans="1:12" hidden="1" outlineLevel="1">
      <c r="A54" s="3" t="s">
        <v>218</v>
      </c>
      <c r="B54" s="78">
        <v>-39093895</v>
      </c>
      <c r="C54" s="10">
        <v>315230692</v>
      </c>
      <c r="D54" s="10">
        <v>0</v>
      </c>
      <c r="E54" s="10">
        <v>223989509</v>
      </c>
      <c r="F54" s="10">
        <v>0</v>
      </c>
      <c r="G54" s="78">
        <f t="shared" si="0"/>
        <v>539220201</v>
      </c>
      <c r="H54" s="10">
        <v>0</v>
      </c>
      <c r="I54" s="78">
        <f t="shared" si="1"/>
        <v>500126306</v>
      </c>
      <c r="J54" s="10">
        <v>512453245</v>
      </c>
      <c r="K54" s="10">
        <f t="shared" si="2"/>
        <v>-12326939</v>
      </c>
      <c r="L54" s="78"/>
    </row>
    <row r="55" spans="1:12" hidden="1" outlineLevel="1">
      <c r="A55" s="3" t="s">
        <v>58</v>
      </c>
      <c r="B55" s="78">
        <v>-24565908</v>
      </c>
      <c r="C55" s="10">
        <v>164560991</v>
      </c>
      <c r="D55" s="10">
        <v>0</v>
      </c>
      <c r="E55" s="10">
        <v>73847960</v>
      </c>
      <c r="F55" s="10">
        <v>0</v>
      </c>
      <c r="G55" s="78">
        <f t="shared" si="0"/>
        <v>238408951</v>
      </c>
      <c r="H55" s="10">
        <v>0</v>
      </c>
      <c r="I55" s="78">
        <f t="shared" si="1"/>
        <v>213843043</v>
      </c>
      <c r="J55" s="10">
        <v>218715882</v>
      </c>
      <c r="K55" s="10">
        <f t="shared" si="2"/>
        <v>-4872839</v>
      </c>
      <c r="L55" s="78"/>
    </row>
    <row r="56" spans="1:12" hidden="1" outlineLevel="1">
      <c r="A56" s="3" t="s">
        <v>59</v>
      </c>
      <c r="B56" s="78">
        <v>-14595369</v>
      </c>
      <c r="C56" s="10">
        <v>0</v>
      </c>
      <c r="D56" s="10">
        <v>0</v>
      </c>
      <c r="E56" s="10">
        <v>115452228</v>
      </c>
      <c r="F56" s="10">
        <v>0</v>
      </c>
      <c r="G56" s="78">
        <f t="shared" si="0"/>
        <v>115452228</v>
      </c>
      <c r="H56" s="10">
        <v>0</v>
      </c>
      <c r="I56" s="78">
        <f t="shared" si="1"/>
        <v>100856859</v>
      </c>
      <c r="J56" s="10">
        <v>118063419</v>
      </c>
      <c r="K56" s="10">
        <f t="shared" si="2"/>
        <v>-17206560</v>
      </c>
      <c r="L56" s="78"/>
    </row>
    <row r="57" spans="1:12" hidden="1" outlineLevel="1">
      <c r="A57" s="3" t="s">
        <v>60</v>
      </c>
      <c r="B57" s="78">
        <v>-8990854</v>
      </c>
      <c r="C57" s="10">
        <v>22300716</v>
      </c>
      <c r="D57" s="10">
        <v>0</v>
      </c>
      <c r="E57" s="10">
        <v>5767284</v>
      </c>
      <c r="F57" s="10">
        <v>0</v>
      </c>
      <c r="G57" s="78">
        <f t="shared" si="0"/>
        <v>28068000</v>
      </c>
      <c r="H57" s="10">
        <v>0</v>
      </c>
      <c r="I57" s="78">
        <f t="shared" si="1"/>
        <v>19077146</v>
      </c>
      <c r="J57" s="10">
        <v>21822606</v>
      </c>
      <c r="K57" s="10">
        <f t="shared" si="2"/>
        <v>-2745460</v>
      </c>
      <c r="L57" s="78"/>
    </row>
    <row r="58" spans="1:12" hidden="1" outlineLevel="1">
      <c r="A58" s="3" t="s">
        <v>61</v>
      </c>
      <c r="B58" s="78">
        <v>-16276467</v>
      </c>
      <c r="C58" s="10">
        <v>35541646</v>
      </c>
      <c r="D58" s="10">
        <v>0</v>
      </c>
      <c r="E58" s="10">
        <v>843401</v>
      </c>
      <c r="F58" s="10">
        <v>0</v>
      </c>
      <c r="G58" s="78">
        <f t="shared" si="0"/>
        <v>36385047</v>
      </c>
      <c r="H58" s="10">
        <v>0</v>
      </c>
      <c r="I58" s="78">
        <f t="shared" si="1"/>
        <v>20108580</v>
      </c>
      <c r="J58" s="10">
        <v>24516148</v>
      </c>
      <c r="K58" s="10">
        <f t="shared" si="2"/>
        <v>-4407568</v>
      </c>
      <c r="L58" s="78"/>
    </row>
    <row r="59" spans="1:12" hidden="1" outlineLevel="1">
      <c r="A59" s="3" t="s">
        <v>62</v>
      </c>
      <c r="B59" s="78">
        <v>0</v>
      </c>
      <c r="C59" s="10">
        <v>0</v>
      </c>
      <c r="D59" s="10">
        <v>0</v>
      </c>
      <c r="E59" s="10">
        <v>3620000</v>
      </c>
      <c r="F59" s="10">
        <v>0</v>
      </c>
      <c r="G59" s="78">
        <f t="shared" si="0"/>
        <v>3620000</v>
      </c>
      <c r="H59" s="10">
        <v>0</v>
      </c>
      <c r="I59" s="78">
        <f t="shared" si="1"/>
        <v>3620000</v>
      </c>
      <c r="J59" s="10">
        <v>3620000</v>
      </c>
      <c r="K59" s="10">
        <f t="shared" si="2"/>
        <v>0</v>
      </c>
      <c r="L59" s="78"/>
    </row>
    <row r="60" spans="1:12" hidden="1" outlineLevel="1">
      <c r="A60" s="3" t="s">
        <v>63</v>
      </c>
      <c r="B60" s="78">
        <v>-885681</v>
      </c>
      <c r="C60" s="10">
        <v>0</v>
      </c>
      <c r="D60" s="10">
        <v>0</v>
      </c>
      <c r="E60" s="10">
        <v>38484817</v>
      </c>
      <c r="F60" s="10">
        <v>0</v>
      </c>
      <c r="G60" s="78">
        <f t="shared" si="0"/>
        <v>38484817</v>
      </c>
      <c r="H60" s="10">
        <v>0</v>
      </c>
      <c r="I60" s="78">
        <f t="shared" si="1"/>
        <v>37599136</v>
      </c>
      <c r="J60" s="10">
        <v>41300000</v>
      </c>
      <c r="K60" s="10">
        <f t="shared" si="2"/>
        <v>-3700864</v>
      </c>
      <c r="L60" s="78"/>
    </row>
    <row r="61" spans="1:12" hidden="1" outlineLevel="1">
      <c r="A61" s="3" t="s">
        <v>64</v>
      </c>
      <c r="B61" s="78">
        <v>0</v>
      </c>
      <c r="C61" s="10">
        <v>0</v>
      </c>
      <c r="D61" s="10">
        <v>0</v>
      </c>
      <c r="E61" s="10">
        <v>12384837</v>
      </c>
      <c r="F61" s="10">
        <v>0</v>
      </c>
      <c r="G61" s="78">
        <f t="shared" si="0"/>
        <v>12384837</v>
      </c>
      <c r="H61" s="10">
        <v>0</v>
      </c>
      <c r="I61" s="78">
        <f t="shared" si="1"/>
        <v>12384837</v>
      </c>
      <c r="J61" s="10">
        <v>12384837</v>
      </c>
      <c r="K61" s="10">
        <f t="shared" si="2"/>
        <v>0</v>
      </c>
      <c r="L61" s="78"/>
    </row>
    <row r="62" spans="1:12" hidden="1" outlineLevel="1">
      <c r="A62" s="3" t="s">
        <v>65</v>
      </c>
      <c r="B62" s="78">
        <v>0</v>
      </c>
      <c r="C62" s="10">
        <v>0</v>
      </c>
      <c r="D62" s="10">
        <v>0</v>
      </c>
      <c r="E62" s="10">
        <v>26988885</v>
      </c>
      <c r="F62" s="10">
        <v>0</v>
      </c>
      <c r="G62" s="78">
        <f t="shared" si="0"/>
        <v>26988885</v>
      </c>
      <c r="H62" s="10">
        <v>0</v>
      </c>
      <c r="I62" s="78">
        <f t="shared" si="1"/>
        <v>26988885</v>
      </c>
      <c r="J62" s="78">
        <v>26988885</v>
      </c>
      <c r="K62" s="10">
        <f t="shared" si="2"/>
        <v>0</v>
      </c>
      <c r="L62" s="78"/>
    </row>
    <row r="63" spans="1:12" hidden="1" outlineLevel="1">
      <c r="A63" s="3" t="s">
        <v>66</v>
      </c>
      <c r="B63" s="78">
        <v>-27917972</v>
      </c>
      <c r="C63" s="10">
        <v>125165420</v>
      </c>
      <c r="D63" s="10">
        <v>0</v>
      </c>
      <c r="E63" s="10">
        <v>33336862</v>
      </c>
      <c r="F63" s="10">
        <v>0</v>
      </c>
      <c r="G63" s="78">
        <f t="shared" si="0"/>
        <v>158502282</v>
      </c>
      <c r="H63" s="10">
        <v>0</v>
      </c>
      <c r="I63" s="78">
        <f t="shared" si="1"/>
        <v>130584310</v>
      </c>
      <c r="J63" s="10">
        <v>135825257</v>
      </c>
      <c r="K63" s="10">
        <f t="shared" si="2"/>
        <v>-5240947</v>
      </c>
      <c r="L63" s="78"/>
    </row>
    <row r="64" spans="1:12" s="4" customFormat="1" hidden="1" outlineLevel="1">
      <c r="A64" s="3" t="s">
        <v>67</v>
      </c>
      <c r="B64" s="78">
        <v>-1970706</v>
      </c>
      <c r="C64" s="10">
        <v>36791572</v>
      </c>
      <c r="D64" s="10">
        <v>0</v>
      </c>
      <c r="E64" s="10">
        <v>2660583</v>
      </c>
      <c r="F64" s="10">
        <v>0</v>
      </c>
      <c r="G64" s="78">
        <f t="shared" si="0"/>
        <v>39452155</v>
      </c>
      <c r="H64" s="10">
        <v>0</v>
      </c>
      <c r="I64" s="78">
        <f t="shared" si="1"/>
        <v>37481449</v>
      </c>
      <c r="J64" s="10">
        <v>40585933</v>
      </c>
      <c r="K64" s="10">
        <f t="shared" si="2"/>
        <v>-3104484</v>
      </c>
      <c r="L64" s="78"/>
    </row>
    <row r="65" spans="1:12" hidden="1" outlineLevel="1">
      <c r="A65" s="3" t="s">
        <v>297</v>
      </c>
      <c r="B65" s="78"/>
      <c r="C65" s="78"/>
      <c r="D65" s="10"/>
      <c r="E65" s="10"/>
      <c r="F65" s="10"/>
      <c r="G65" s="78">
        <f t="shared" si="0"/>
        <v>0</v>
      </c>
      <c r="H65" s="10">
        <v>0</v>
      </c>
      <c r="I65" s="78">
        <f t="shared" si="1"/>
        <v>0</v>
      </c>
      <c r="J65" s="78">
        <v>530000</v>
      </c>
      <c r="K65" s="10">
        <f t="shared" si="2"/>
        <v>-530000</v>
      </c>
      <c r="L65" s="78"/>
    </row>
    <row r="66" spans="1:12" hidden="1" outlineLevel="1">
      <c r="A66" s="3" t="s">
        <v>298</v>
      </c>
      <c r="B66" s="10"/>
      <c r="C66" s="78"/>
      <c r="D66" s="10"/>
      <c r="E66" s="10"/>
      <c r="F66" s="10"/>
      <c r="G66" s="78">
        <f t="shared" si="0"/>
        <v>0</v>
      </c>
      <c r="H66" s="10">
        <v>0</v>
      </c>
      <c r="I66" s="78">
        <f t="shared" si="1"/>
        <v>0</v>
      </c>
      <c r="J66" s="78">
        <v>1390000</v>
      </c>
      <c r="K66" s="10">
        <f t="shared" si="2"/>
        <v>-1390000</v>
      </c>
      <c r="L66" s="78"/>
    </row>
    <row r="67" spans="1:12" s="4" customFormat="1" collapsed="1">
      <c r="A67" s="4" t="s">
        <v>68</v>
      </c>
      <c r="B67" s="5">
        <v>-9570997</v>
      </c>
      <c r="C67" s="5">
        <v>56616683</v>
      </c>
      <c r="D67" s="5">
        <v>0</v>
      </c>
      <c r="E67" s="5">
        <v>79107340</v>
      </c>
      <c r="F67" s="5">
        <v>0</v>
      </c>
      <c r="G67" s="5">
        <f t="shared" si="0"/>
        <v>135724023</v>
      </c>
      <c r="H67" s="5">
        <v>0</v>
      </c>
      <c r="I67" s="5">
        <f t="shared" si="1"/>
        <v>126153026</v>
      </c>
      <c r="J67" s="5">
        <v>144657150</v>
      </c>
      <c r="K67" s="5">
        <f t="shared" si="2"/>
        <v>-18504124</v>
      </c>
      <c r="L67" s="78"/>
    </row>
    <row r="68" spans="1:12" hidden="1" outlineLevel="1">
      <c r="A68" s="3" t="s">
        <v>69</v>
      </c>
      <c r="B68" s="78">
        <v>0</v>
      </c>
      <c r="C68" s="78">
        <v>2817811</v>
      </c>
      <c r="D68" s="78">
        <v>0</v>
      </c>
      <c r="E68" s="78">
        <v>956930</v>
      </c>
      <c r="F68" s="78">
        <v>0</v>
      </c>
      <c r="G68" s="78">
        <f t="shared" si="0"/>
        <v>3774741</v>
      </c>
      <c r="H68" s="10">
        <v>0</v>
      </c>
      <c r="I68" s="78">
        <f t="shared" si="1"/>
        <v>3774741</v>
      </c>
      <c r="J68" s="10">
        <v>4038898</v>
      </c>
      <c r="K68" s="10">
        <f t="shared" si="2"/>
        <v>-264157</v>
      </c>
      <c r="L68" s="78"/>
    </row>
    <row r="69" spans="1:12" hidden="1" outlineLevel="1">
      <c r="A69" s="3" t="s">
        <v>70</v>
      </c>
      <c r="B69" s="78">
        <v>0</v>
      </c>
      <c r="C69" s="78">
        <v>0</v>
      </c>
      <c r="D69" s="78">
        <v>0</v>
      </c>
      <c r="E69" s="78">
        <v>43750</v>
      </c>
      <c r="F69" s="78">
        <v>0</v>
      </c>
      <c r="G69" s="78">
        <f t="shared" si="0"/>
        <v>43750</v>
      </c>
      <c r="H69" s="10">
        <v>0</v>
      </c>
      <c r="I69" s="78">
        <f t="shared" si="1"/>
        <v>43750</v>
      </c>
      <c r="J69" s="10">
        <v>160000</v>
      </c>
      <c r="K69" s="10">
        <f t="shared" si="2"/>
        <v>-116250</v>
      </c>
      <c r="L69" s="78"/>
    </row>
    <row r="70" spans="1:12" hidden="1" outlineLevel="1">
      <c r="A70" s="3" t="s">
        <v>71</v>
      </c>
      <c r="B70" s="78">
        <v>-1449744</v>
      </c>
      <c r="C70" s="10">
        <v>46241939</v>
      </c>
      <c r="D70" s="10">
        <v>0</v>
      </c>
      <c r="E70" s="10">
        <v>39233716</v>
      </c>
      <c r="F70" s="10">
        <v>0</v>
      </c>
      <c r="G70" s="78">
        <f t="shared" si="0"/>
        <v>85475655</v>
      </c>
      <c r="H70" s="10">
        <v>0</v>
      </c>
      <c r="I70" s="78">
        <f t="shared" si="1"/>
        <v>84025911</v>
      </c>
      <c r="J70" s="10">
        <v>88984737</v>
      </c>
      <c r="K70" s="10">
        <f t="shared" si="2"/>
        <v>-4958826</v>
      </c>
      <c r="L70" s="78"/>
    </row>
    <row r="71" spans="1:12" hidden="1" outlineLevel="1">
      <c r="A71" s="3" t="s">
        <v>72</v>
      </c>
      <c r="B71" s="78">
        <v>-4111253</v>
      </c>
      <c r="C71" s="10">
        <v>7556933</v>
      </c>
      <c r="D71" s="10">
        <v>0</v>
      </c>
      <c r="E71" s="10">
        <v>4992793</v>
      </c>
      <c r="F71" s="10">
        <v>0</v>
      </c>
      <c r="G71" s="78">
        <f t="shared" si="0"/>
        <v>12549726</v>
      </c>
      <c r="H71" s="10">
        <v>0</v>
      </c>
      <c r="I71" s="78">
        <f t="shared" si="1"/>
        <v>8438473</v>
      </c>
      <c r="J71" s="10">
        <v>11822491</v>
      </c>
      <c r="K71" s="10">
        <f t="shared" si="2"/>
        <v>-3384018</v>
      </c>
      <c r="L71" s="78"/>
    </row>
    <row r="72" spans="1:12" hidden="1" outlineLevel="1">
      <c r="A72" s="3" t="s">
        <v>73</v>
      </c>
      <c r="B72" s="78">
        <v>-4010000</v>
      </c>
      <c r="C72" s="10">
        <v>0</v>
      </c>
      <c r="D72" s="10">
        <v>0</v>
      </c>
      <c r="E72" s="10">
        <v>2073500</v>
      </c>
      <c r="F72" s="10">
        <v>0</v>
      </c>
      <c r="G72" s="78">
        <f t="shared" ref="G72:G136" si="3">SUM(C72:F72)</f>
        <v>2073500</v>
      </c>
      <c r="H72" s="10">
        <v>0</v>
      </c>
      <c r="I72" s="78">
        <f t="shared" ref="I72:I136" si="4">+B72+G72+H72</f>
        <v>-1936500</v>
      </c>
      <c r="J72" s="10">
        <v>-1000000</v>
      </c>
      <c r="K72" s="10">
        <f t="shared" ref="K72:K135" si="5">+I72-J72</f>
        <v>-936500</v>
      </c>
      <c r="L72" s="78"/>
    </row>
    <row r="73" spans="1:12" hidden="1" outlineLevel="1">
      <c r="A73" s="3" t="s">
        <v>74</v>
      </c>
      <c r="B73" s="78">
        <v>0</v>
      </c>
      <c r="C73" s="10">
        <v>0</v>
      </c>
      <c r="D73" s="10">
        <v>0</v>
      </c>
      <c r="E73" s="10">
        <v>878341</v>
      </c>
      <c r="F73" s="10">
        <v>0</v>
      </c>
      <c r="G73" s="78">
        <f t="shared" si="3"/>
        <v>878341</v>
      </c>
      <c r="H73" s="10">
        <v>0</v>
      </c>
      <c r="I73" s="78">
        <f t="shared" si="4"/>
        <v>878341</v>
      </c>
      <c r="J73" s="78">
        <v>1161042</v>
      </c>
      <c r="K73" s="10">
        <f t="shared" si="5"/>
        <v>-282701</v>
      </c>
      <c r="L73" s="78"/>
    </row>
    <row r="74" spans="1:12" hidden="1" outlineLevel="1">
      <c r="A74" s="3" t="s">
        <v>299</v>
      </c>
      <c r="B74" s="78">
        <v>0</v>
      </c>
      <c r="C74" s="10">
        <v>0</v>
      </c>
      <c r="D74" s="10">
        <v>0</v>
      </c>
      <c r="E74" s="10">
        <v>826715</v>
      </c>
      <c r="F74" s="10">
        <v>0</v>
      </c>
      <c r="G74" s="78">
        <f t="shared" si="3"/>
        <v>826715</v>
      </c>
      <c r="H74" s="10">
        <v>0</v>
      </c>
      <c r="I74" s="78">
        <f t="shared" si="4"/>
        <v>826715</v>
      </c>
      <c r="J74" s="10">
        <v>3096000</v>
      </c>
      <c r="K74" s="10">
        <f t="shared" si="5"/>
        <v>-2269285</v>
      </c>
      <c r="L74" s="78"/>
    </row>
    <row r="75" spans="1:12" s="4" customFormat="1" hidden="1" outlineLevel="1">
      <c r="A75" s="3" t="s">
        <v>75</v>
      </c>
      <c r="B75" s="78">
        <v>0</v>
      </c>
      <c r="C75" s="10">
        <v>0</v>
      </c>
      <c r="D75" s="10">
        <v>0</v>
      </c>
      <c r="E75" s="10">
        <v>3028405</v>
      </c>
      <c r="F75" s="10">
        <v>0</v>
      </c>
      <c r="G75" s="78">
        <f t="shared" si="3"/>
        <v>3028405</v>
      </c>
      <c r="H75" s="10">
        <v>0</v>
      </c>
      <c r="I75" s="78">
        <f t="shared" si="4"/>
        <v>3028405</v>
      </c>
      <c r="J75" s="10">
        <v>3766000</v>
      </c>
      <c r="K75" s="10">
        <f t="shared" si="5"/>
        <v>-737595</v>
      </c>
      <c r="L75" s="78"/>
    </row>
    <row r="76" spans="1:12" hidden="1" outlineLevel="1">
      <c r="A76" s="3" t="s">
        <v>76</v>
      </c>
      <c r="B76" s="78">
        <v>0</v>
      </c>
      <c r="C76" s="10">
        <v>0</v>
      </c>
      <c r="D76" s="10">
        <v>0</v>
      </c>
      <c r="E76" s="10">
        <v>3539560</v>
      </c>
      <c r="F76" s="10">
        <v>0</v>
      </c>
      <c r="G76" s="78">
        <f t="shared" si="3"/>
        <v>3539560</v>
      </c>
      <c r="H76" s="10">
        <v>0</v>
      </c>
      <c r="I76" s="78">
        <f t="shared" si="4"/>
        <v>3539560</v>
      </c>
      <c r="J76" s="10">
        <v>5150000</v>
      </c>
      <c r="K76" s="10">
        <f t="shared" si="5"/>
        <v>-1610440</v>
      </c>
      <c r="L76" s="78"/>
    </row>
    <row r="77" spans="1:12" hidden="1" outlineLevel="1">
      <c r="A77" s="3" t="s">
        <v>77</v>
      </c>
      <c r="B77" s="78">
        <v>0</v>
      </c>
      <c r="C77" s="10">
        <v>0</v>
      </c>
      <c r="D77" s="10">
        <v>0</v>
      </c>
      <c r="E77" s="10">
        <v>795648</v>
      </c>
      <c r="F77" s="10">
        <v>0</v>
      </c>
      <c r="G77" s="78">
        <f t="shared" si="3"/>
        <v>795648</v>
      </c>
      <c r="H77" s="10">
        <v>0</v>
      </c>
      <c r="I77" s="78">
        <f t="shared" si="4"/>
        <v>795648</v>
      </c>
      <c r="J77" s="10">
        <v>4740000</v>
      </c>
      <c r="K77" s="10">
        <f t="shared" si="5"/>
        <v>-3944352</v>
      </c>
      <c r="L77" s="78"/>
    </row>
    <row r="78" spans="1:12" hidden="1" outlineLevel="1">
      <c r="A78" s="3" t="s">
        <v>78</v>
      </c>
      <c r="B78" s="78">
        <v>0</v>
      </c>
      <c r="C78" s="10">
        <v>0</v>
      </c>
      <c r="D78" s="10">
        <v>0</v>
      </c>
      <c r="E78" s="10">
        <v>22737982</v>
      </c>
      <c r="F78" s="10">
        <v>0</v>
      </c>
      <c r="G78" s="78">
        <f t="shared" si="3"/>
        <v>22737982</v>
      </c>
      <c r="H78" s="10">
        <v>0</v>
      </c>
      <c r="I78" s="78">
        <f t="shared" si="4"/>
        <v>22737982</v>
      </c>
      <c r="J78" s="78">
        <v>22737982</v>
      </c>
      <c r="K78" s="10">
        <f t="shared" si="5"/>
        <v>0</v>
      </c>
      <c r="L78" s="78"/>
    </row>
    <row r="79" spans="1:12" collapsed="1">
      <c r="A79" s="4" t="s">
        <v>79</v>
      </c>
      <c r="B79" s="5">
        <v>-433018919</v>
      </c>
      <c r="C79" s="5">
        <v>423980592</v>
      </c>
      <c r="D79" s="5">
        <v>0</v>
      </c>
      <c r="E79" s="5">
        <v>1007405921</v>
      </c>
      <c r="F79" s="5">
        <v>0</v>
      </c>
      <c r="G79" s="5">
        <f t="shared" si="3"/>
        <v>1431386513</v>
      </c>
      <c r="H79" s="5">
        <v>0</v>
      </c>
      <c r="I79" s="5">
        <f t="shared" si="4"/>
        <v>998367594</v>
      </c>
      <c r="J79" s="5">
        <v>1011470050</v>
      </c>
      <c r="K79" s="5">
        <f t="shared" si="5"/>
        <v>-13102456</v>
      </c>
      <c r="L79" s="78"/>
    </row>
    <row r="80" spans="1:12" hidden="1" outlineLevel="1">
      <c r="A80" s="3" t="s">
        <v>80</v>
      </c>
      <c r="B80" s="78">
        <v>0</v>
      </c>
      <c r="C80" s="78">
        <v>2287625</v>
      </c>
      <c r="D80" s="78">
        <v>0</v>
      </c>
      <c r="E80" s="78">
        <v>1298768</v>
      </c>
      <c r="F80" s="78">
        <v>0</v>
      </c>
      <c r="G80" s="78">
        <f t="shared" si="3"/>
        <v>3586393</v>
      </c>
      <c r="H80" s="10">
        <v>0</v>
      </c>
      <c r="I80" s="78">
        <f t="shared" si="4"/>
        <v>3586393</v>
      </c>
      <c r="J80" s="10">
        <v>5114471</v>
      </c>
      <c r="K80" s="10">
        <f t="shared" si="5"/>
        <v>-1528078</v>
      </c>
      <c r="L80" s="78"/>
    </row>
    <row r="81" spans="1:12" hidden="1" outlineLevel="1">
      <c r="A81" s="3" t="s">
        <v>81</v>
      </c>
      <c r="B81" s="78">
        <v>-23358240</v>
      </c>
      <c r="C81" s="10">
        <v>37837945</v>
      </c>
      <c r="D81" s="10">
        <v>0</v>
      </c>
      <c r="E81" s="10">
        <v>10918411</v>
      </c>
      <c r="F81" s="10">
        <v>0</v>
      </c>
      <c r="G81" s="78">
        <f t="shared" si="3"/>
        <v>48756356</v>
      </c>
      <c r="H81" s="10">
        <v>0</v>
      </c>
      <c r="I81" s="78">
        <f t="shared" si="4"/>
        <v>25398116</v>
      </c>
      <c r="J81" s="10">
        <v>27471099</v>
      </c>
      <c r="K81" s="10">
        <f t="shared" si="5"/>
        <v>-2072983</v>
      </c>
      <c r="L81" s="78"/>
    </row>
    <row r="82" spans="1:12" hidden="1" outlineLevel="1">
      <c r="A82" s="3" t="s">
        <v>82</v>
      </c>
      <c r="B82" s="78">
        <v>-8343875</v>
      </c>
      <c r="C82" s="10">
        <v>3773157</v>
      </c>
      <c r="D82" s="10">
        <v>0</v>
      </c>
      <c r="E82" s="10">
        <v>27109856</v>
      </c>
      <c r="F82" s="10">
        <v>0</v>
      </c>
      <c r="G82" s="78">
        <f t="shared" si="3"/>
        <v>30883013</v>
      </c>
      <c r="H82" s="10">
        <v>0</v>
      </c>
      <c r="I82" s="78">
        <f t="shared" si="4"/>
        <v>22539138</v>
      </c>
      <c r="J82" s="10">
        <v>29141318</v>
      </c>
      <c r="K82" s="10">
        <f t="shared" si="5"/>
        <v>-6602180</v>
      </c>
      <c r="L82" s="78"/>
    </row>
    <row r="83" spans="1:12" hidden="1" outlineLevel="1">
      <c r="A83" s="3" t="s">
        <v>83</v>
      </c>
      <c r="B83" s="78">
        <v>-1205944</v>
      </c>
      <c r="C83" s="10">
        <v>0</v>
      </c>
      <c r="D83" s="10">
        <v>0</v>
      </c>
      <c r="E83" s="10">
        <v>2616161</v>
      </c>
      <c r="F83" s="10">
        <v>0</v>
      </c>
      <c r="G83" s="78">
        <f t="shared" si="3"/>
        <v>2616161</v>
      </c>
      <c r="H83" s="10">
        <v>0</v>
      </c>
      <c r="I83" s="78">
        <f t="shared" si="4"/>
        <v>1410217</v>
      </c>
      <c r="J83" s="10">
        <v>1133343</v>
      </c>
      <c r="K83" s="10">
        <f t="shared" si="5"/>
        <v>276874</v>
      </c>
      <c r="L83" s="78"/>
    </row>
    <row r="84" spans="1:12" hidden="1" outlineLevel="1">
      <c r="A84" s="3" t="s">
        <v>84</v>
      </c>
      <c r="B84" s="78">
        <v>-36356453</v>
      </c>
      <c r="C84" s="10">
        <v>107613142</v>
      </c>
      <c r="D84" s="10">
        <v>0</v>
      </c>
      <c r="E84" s="10">
        <v>6508064</v>
      </c>
      <c r="F84" s="10">
        <v>0</v>
      </c>
      <c r="G84" s="78">
        <f t="shared" si="3"/>
        <v>114121206</v>
      </c>
      <c r="H84" s="10">
        <v>0</v>
      </c>
      <c r="I84" s="78">
        <f t="shared" si="4"/>
        <v>77764753</v>
      </c>
      <c r="J84" s="10">
        <v>68684234</v>
      </c>
      <c r="K84" s="10">
        <f t="shared" si="5"/>
        <v>9080519</v>
      </c>
      <c r="L84" s="78"/>
    </row>
    <row r="85" spans="1:12" hidden="1" outlineLevel="1">
      <c r="A85" s="3" t="s">
        <v>85</v>
      </c>
      <c r="B85" s="78">
        <v>-2929004</v>
      </c>
      <c r="C85" s="10">
        <v>34336673</v>
      </c>
      <c r="D85" s="10">
        <v>0</v>
      </c>
      <c r="E85" s="10">
        <v>16693069</v>
      </c>
      <c r="F85" s="10">
        <v>0</v>
      </c>
      <c r="G85" s="78">
        <f t="shared" si="3"/>
        <v>51029742</v>
      </c>
      <c r="H85" s="10">
        <v>0</v>
      </c>
      <c r="I85" s="78">
        <f t="shared" si="4"/>
        <v>48100738</v>
      </c>
      <c r="J85" s="10">
        <v>45408925</v>
      </c>
      <c r="K85" s="10">
        <f t="shared" si="5"/>
        <v>2691813</v>
      </c>
      <c r="L85" s="78"/>
    </row>
    <row r="86" spans="1:12" hidden="1" outlineLevel="1">
      <c r="A86" s="3" t="s">
        <v>86</v>
      </c>
      <c r="B86" s="78">
        <v>-185760333</v>
      </c>
      <c r="C86" s="10">
        <v>104371344</v>
      </c>
      <c r="D86" s="10">
        <v>0</v>
      </c>
      <c r="E86" s="10">
        <v>239124506</v>
      </c>
      <c r="F86" s="10">
        <v>0</v>
      </c>
      <c r="G86" s="78">
        <f t="shared" si="3"/>
        <v>343495850</v>
      </c>
      <c r="H86" s="10">
        <v>0</v>
      </c>
      <c r="I86" s="78">
        <f t="shared" si="4"/>
        <v>157735517</v>
      </c>
      <c r="J86" s="10">
        <v>160941626</v>
      </c>
      <c r="K86" s="10">
        <f t="shared" si="5"/>
        <v>-3206109</v>
      </c>
      <c r="L86" s="78"/>
    </row>
    <row r="87" spans="1:12" hidden="1" outlineLevel="1">
      <c r="A87" s="3" t="s">
        <v>87</v>
      </c>
      <c r="B87" s="78">
        <v>-115104070</v>
      </c>
      <c r="C87" s="10">
        <v>133579036</v>
      </c>
      <c r="D87" s="10">
        <v>0</v>
      </c>
      <c r="E87" s="10">
        <v>168618238</v>
      </c>
      <c r="F87" s="10">
        <v>0</v>
      </c>
      <c r="G87" s="78">
        <f t="shared" si="3"/>
        <v>302197274</v>
      </c>
      <c r="H87" s="10">
        <v>0</v>
      </c>
      <c r="I87" s="78">
        <f t="shared" si="4"/>
        <v>187093204</v>
      </c>
      <c r="J87" s="10">
        <v>188620982</v>
      </c>
      <c r="K87" s="10">
        <f t="shared" si="5"/>
        <v>-1527778</v>
      </c>
      <c r="L87" s="78"/>
    </row>
    <row r="88" spans="1:12" hidden="1" outlineLevel="1">
      <c r="A88" s="3" t="s">
        <v>88</v>
      </c>
      <c r="B88" s="78">
        <v>0</v>
      </c>
      <c r="C88" s="10">
        <v>0</v>
      </c>
      <c r="D88" s="10">
        <v>0</v>
      </c>
      <c r="E88" s="10">
        <v>1272915</v>
      </c>
      <c r="F88" s="10">
        <v>0</v>
      </c>
      <c r="G88" s="78">
        <f t="shared" si="3"/>
        <v>1272915</v>
      </c>
      <c r="H88" s="10">
        <v>0</v>
      </c>
      <c r="I88" s="78">
        <f t="shared" si="4"/>
        <v>1272915</v>
      </c>
      <c r="J88" s="10">
        <v>1272915</v>
      </c>
      <c r="K88" s="10">
        <f t="shared" si="5"/>
        <v>0</v>
      </c>
      <c r="L88" s="78"/>
    </row>
    <row r="89" spans="1:12" hidden="1" outlineLevel="1">
      <c r="A89" s="3" t="s">
        <v>89</v>
      </c>
      <c r="B89" s="78">
        <v>-20064000</v>
      </c>
      <c r="C89" s="10">
        <v>0</v>
      </c>
      <c r="D89" s="10">
        <v>0</v>
      </c>
      <c r="E89" s="10">
        <v>20026434</v>
      </c>
      <c r="F89" s="10">
        <v>0</v>
      </c>
      <c r="G89" s="78">
        <f t="shared" si="3"/>
        <v>20026434</v>
      </c>
      <c r="H89" s="10">
        <v>0</v>
      </c>
      <c r="I89" s="78">
        <f t="shared" si="4"/>
        <v>-37566</v>
      </c>
      <c r="J89" s="10">
        <v>613554</v>
      </c>
      <c r="K89" s="10">
        <f t="shared" si="5"/>
        <v>-651120</v>
      </c>
      <c r="L89" s="78"/>
    </row>
    <row r="90" spans="1:12" hidden="1" outlineLevel="1">
      <c r="A90" s="3" t="s">
        <v>90</v>
      </c>
      <c r="B90" s="78">
        <v>-39897000</v>
      </c>
      <c r="C90" s="10">
        <v>0</v>
      </c>
      <c r="D90" s="10">
        <v>0</v>
      </c>
      <c r="E90" s="10">
        <v>44585692</v>
      </c>
      <c r="F90" s="10">
        <v>0</v>
      </c>
      <c r="G90" s="78">
        <f t="shared" si="3"/>
        <v>44585692</v>
      </c>
      <c r="H90" s="10">
        <v>0</v>
      </c>
      <c r="I90" s="78">
        <f t="shared" si="4"/>
        <v>4688692</v>
      </c>
      <c r="J90" s="10">
        <v>7135112</v>
      </c>
      <c r="K90" s="10">
        <f t="shared" si="5"/>
        <v>-2446420</v>
      </c>
      <c r="L90" s="78"/>
    </row>
    <row r="91" spans="1:12" hidden="1" outlineLevel="1">
      <c r="A91" s="3" t="s">
        <v>91</v>
      </c>
      <c r="B91" s="78">
        <v>0</v>
      </c>
      <c r="C91" s="10">
        <v>0</v>
      </c>
      <c r="D91" s="10">
        <v>0</v>
      </c>
      <c r="E91" s="10">
        <v>294740000</v>
      </c>
      <c r="F91" s="10">
        <v>0</v>
      </c>
      <c r="G91" s="78">
        <f t="shared" si="3"/>
        <v>294740000</v>
      </c>
      <c r="H91" s="10">
        <v>0</v>
      </c>
      <c r="I91" s="78">
        <f t="shared" si="4"/>
        <v>294740000</v>
      </c>
      <c r="J91" s="10">
        <v>291580619</v>
      </c>
      <c r="K91" s="10">
        <f t="shared" si="5"/>
        <v>3159381</v>
      </c>
      <c r="L91" s="78"/>
    </row>
    <row r="92" spans="1:12" hidden="1" outlineLevel="1">
      <c r="A92" s="3" t="s">
        <v>92</v>
      </c>
      <c r="B92" s="78">
        <v>0</v>
      </c>
      <c r="C92" s="10">
        <v>0</v>
      </c>
      <c r="D92" s="10">
        <v>0</v>
      </c>
      <c r="E92" s="10">
        <v>41963179</v>
      </c>
      <c r="F92" s="10">
        <v>0</v>
      </c>
      <c r="G92" s="78">
        <f t="shared" si="3"/>
        <v>41963179</v>
      </c>
      <c r="H92" s="10">
        <v>0</v>
      </c>
      <c r="I92" s="78">
        <f t="shared" si="4"/>
        <v>41963179</v>
      </c>
      <c r="J92" s="78">
        <v>43468643</v>
      </c>
      <c r="K92" s="10">
        <f t="shared" si="5"/>
        <v>-1505464</v>
      </c>
      <c r="L92" s="78"/>
    </row>
    <row r="93" spans="1:12" hidden="1" outlineLevel="1">
      <c r="A93" s="3" t="s">
        <v>93</v>
      </c>
      <c r="B93" s="78">
        <v>0</v>
      </c>
      <c r="C93" s="10">
        <v>0</v>
      </c>
      <c r="D93" s="10">
        <v>0</v>
      </c>
      <c r="E93" s="10">
        <v>9252964</v>
      </c>
      <c r="F93" s="10">
        <v>0</v>
      </c>
      <c r="G93" s="78">
        <f t="shared" si="3"/>
        <v>9252964</v>
      </c>
      <c r="H93" s="10">
        <v>0</v>
      </c>
      <c r="I93" s="78">
        <f t="shared" si="4"/>
        <v>9252964</v>
      </c>
      <c r="J93" s="78">
        <v>12552919</v>
      </c>
      <c r="K93" s="10">
        <f t="shared" si="5"/>
        <v>-3299955</v>
      </c>
      <c r="L93" s="78"/>
    </row>
    <row r="94" spans="1:12" s="4" customFormat="1" hidden="1" outlineLevel="1">
      <c r="A94" s="3" t="s">
        <v>94</v>
      </c>
      <c r="B94" s="78">
        <v>0</v>
      </c>
      <c r="C94" s="10">
        <v>181670</v>
      </c>
      <c r="D94" s="10">
        <v>0</v>
      </c>
      <c r="E94" s="10">
        <v>13700715</v>
      </c>
      <c r="F94" s="10">
        <v>0</v>
      </c>
      <c r="G94" s="78">
        <f t="shared" si="3"/>
        <v>13882385</v>
      </c>
      <c r="H94" s="10">
        <v>0</v>
      </c>
      <c r="I94" s="78">
        <f t="shared" si="4"/>
        <v>13882385</v>
      </c>
      <c r="J94" s="78">
        <v>12683955</v>
      </c>
      <c r="K94" s="10">
        <f t="shared" si="5"/>
        <v>1198430</v>
      </c>
      <c r="L94" s="78"/>
    </row>
    <row r="95" spans="1:12" hidden="1" outlineLevel="1">
      <c r="A95" s="3" t="s">
        <v>95</v>
      </c>
      <c r="B95" s="78">
        <v>0</v>
      </c>
      <c r="C95" s="10">
        <v>0</v>
      </c>
      <c r="D95" s="10">
        <v>0</v>
      </c>
      <c r="E95" s="10">
        <v>20819950</v>
      </c>
      <c r="F95" s="10">
        <v>0</v>
      </c>
      <c r="G95" s="78">
        <f t="shared" si="3"/>
        <v>20819950</v>
      </c>
      <c r="H95" s="10">
        <v>0</v>
      </c>
      <c r="I95" s="78">
        <f t="shared" si="4"/>
        <v>20819950</v>
      </c>
      <c r="J95" s="10">
        <v>21565145</v>
      </c>
      <c r="K95" s="10">
        <f t="shared" si="5"/>
        <v>-745195</v>
      </c>
      <c r="L95" s="78"/>
    </row>
    <row r="96" spans="1:12" s="4" customFormat="1" hidden="1" outlineLevel="1">
      <c r="A96" s="3" t="s">
        <v>96</v>
      </c>
      <c r="B96" s="78">
        <v>0</v>
      </c>
      <c r="C96" s="10">
        <v>0</v>
      </c>
      <c r="D96" s="10">
        <v>0</v>
      </c>
      <c r="E96" s="10">
        <v>5089687</v>
      </c>
      <c r="F96" s="10">
        <v>0</v>
      </c>
      <c r="G96" s="78">
        <f t="shared" si="3"/>
        <v>5089687</v>
      </c>
      <c r="H96" s="10">
        <v>0</v>
      </c>
      <c r="I96" s="78">
        <f t="shared" si="4"/>
        <v>5089687</v>
      </c>
      <c r="J96" s="10">
        <v>4881771</v>
      </c>
      <c r="K96" s="10">
        <f t="shared" si="5"/>
        <v>207916</v>
      </c>
      <c r="L96" s="78"/>
    </row>
    <row r="97" spans="1:12" hidden="1" outlineLevel="1">
      <c r="A97" s="3" t="s">
        <v>97</v>
      </c>
      <c r="B97" s="78">
        <v>0</v>
      </c>
      <c r="C97" s="10">
        <v>0</v>
      </c>
      <c r="D97" s="10">
        <v>0</v>
      </c>
      <c r="E97" s="10">
        <v>83067312</v>
      </c>
      <c r="F97" s="10">
        <v>0</v>
      </c>
      <c r="G97" s="78">
        <f t="shared" si="3"/>
        <v>83067312</v>
      </c>
      <c r="H97" s="10">
        <v>0</v>
      </c>
      <c r="I97" s="78">
        <f t="shared" si="4"/>
        <v>83067312</v>
      </c>
      <c r="J97" s="78">
        <v>89199419</v>
      </c>
      <c r="K97" s="10">
        <f t="shared" si="5"/>
        <v>-6132107</v>
      </c>
      <c r="L97" s="78"/>
    </row>
    <row r="98" spans="1:12" collapsed="1">
      <c r="A98" s="4" t="s">
        <v>98</v>
      </c>
      <c r="B98" s="5">
        <v>0</v>
      </c>
      <c r="C98" s="5">
        <v>0</v>
      </c>
      <c r="D98" s="5">
        <v>0</v>
      </c>
      <c r="E98" s="5">
        <v>63955647</v>
      </c>
      <c r="F98" s="5">
        <v>0</v>
      </c>
      <c r="G98" s="5">
        <f t="shared" si="3"/>
        <v>63955647</v>
      </c>
      <c r="H98" s="5">
        <v>0</v>
      </c>
      <c r="I98" s="5">
        <f t="shared" si="4"/>
        <v>63955647</v>
      </c>
      <c r="J98" s="5">
        <v>66957183</v>
      </c>
      <c r="K98" s="5">
        <f t="shared" si="5"/>
        <v>-3001536</v>
      </c>
      <c r="L98" s="78"/>
    </row>
    <row r="99" spans="1:12" hidden="1" outlineLevel="1">
      <c r="A99" s="3" t="s">
        <v>99</v>
      </c>
      <c r="B99" s="78">
        <v>0</v>
      </c>
      <c r="C99" s="78">
        <v>0</v>
      </c>
      <c r="D99" s="78">
        <v>0</v>
      </c>
      <c r="E99" s="78">
        <v>63955647</v>
      </c>
      <c r="F99" s="78">
        <v>0</v>
      </c>
      <c r="G99" s="78">
        <f t="shared" si="3"/>
        <v>63955647</v>
      </c>
      <c r="H99" s="10">
        <v>0</v>
      </c>
      <c r="I99" s="78">
        <f t="shared" si="4"/>
        <v>63955647</v>
      </c>
      <c r="J99" s="78">
        <v>66957183</v>
      </c>
      <c r="K99" s="10">
        <f t="shared" si="5"/>
        <v>-3001536</v>
      </c>
      <c r="L99" s="78"/>
    </row>
    <row r="100" spans="1:12" collapsed="1">
      <c r="A100" s="4" t="s">
        <v>100</v>
      </c>
      <c r="B100" s="5">
        <v>-100099522</v>
      </c>
      <c r="C100" s="5">
        <v>0</v>
      </c>
      <c r="D100" s="5">
        <v>0</v>
      </c>
      <c r="E100" s="5">
        <v>135924071</v>
      </c>
      <c r="F100" s="5">
        <v>0</v>
      </c>
      <c r="G100" s="5">
        <f t="shared" si="3"/>
        <v>135924071</v>
      </c>
      <c r="H100" s="5">
        <v>0</v>
      </c>
      <c r="I100" s="5">
        <f t="shared" si="4"/>
        <v>35824549</v>
      </c>
      <c r="J100" s="5">
        <v>35647826</v>
      </c>
      <c r="K100" s="5">
        <f t="shared" si="5"/>
        <v>176723</v>
      </c>
      <c r="L100" s="78"/>
    </row>
    <row r="101" spans="1:12" s="4" customFormat="1" hidden="1" outlineLevel="1">
      <c r="A101" s="3" t="s">
        <v>101</v>
      </c>
      <c r="B101" s="78">
        <v>-94036422</v>
      </c>
      <c r="C101" s="78">
        <v>0</v>
      </c>
      <c r="D101" s="78">
        <v>0</v>
      </c>
      <c r="E101" s="78">
        <v>49607658</v>
      </c>
      <c r="F101" s="78">
        <v>0</v>
      </c>
      <c r="G101" s="78">
        <f t="shared" si="3"/>
        <v>49607658</v>
      </c>
      <c r="H101" s="10">
        <v>0</v>
      </c>
      <c r="I101" s="78">
        <f t="shared" si="4"/>
        <v>-44428764</v>
      </c>
      <c r="J101" s="10">
        <v>-43000000</v>
      </c>
      <c r="K101" s="10">
        <f t="shared" si="5"/>
        <v>-1428764</v>
      </c>
      <c r="L101" s="78"/>
    </row>
    <row r="102" spans="1:12" hidden="1" outlineLevel="1">
      <c r="A102" s="3" t="s">
        <v>102</v>
      </c>
      <c r="B102" s="78">
        <v>0</v>
      </c>
      <c r="C102" s="10">
        <v>0</v>
      </c>
      <c r="D102" s="10">
        <v>0</v>
      </c>
      <c r="E102" s="10">
        <v>78519876</v>
      </c>
      <c r="F102" s="10">
        <v>0</v>
      </c>
      <c r="G102" s="78">
        <f t="shared" si="3"/>
        <v>78519876</v>
      </c>
      <c r="H102" s="10">
        <v>0</v>
      </c>
      <c r="I102" s="78">
        <f t="shared" si="4"/>
        <v>78519876</v>
      </c>
      <c r="J102" s="10">
        <v>78332476</v>
      </c>
      <c r="K102" s="10">
        <f t="shared" si="5"/>
        <v>187400</v>
      </c>
      <c r="L102" s="78"/>
    </row>
    <row r="103" spans="1:12" hidden="1" outlineLevel="1">
      <c r="A103" s="3" t="s">
        <v>103</v>
      </c>
      <c r="B103" s="78">
        <v>-16900</v>
      </c>
      <c r="C103" s="10">
        <v>0</v>
      </c>
      <c r="D103" s="10">
        <v>0</v>
      </c>
      <c r="E103" s="10">
        <v>626395</v>
      </c>
      <c r="F103" s="10">
        <v>0</v>
      </c>
      <c r="G103" s="78">
        <f t="shared" si="3"/>
        <v>626395</v>
      </c>
      <c r="H103" s="10">
        <v>0</v>
      </c>
      <c r="I103" s="78">
        <f t="shared" si="4"/>
        <v>609495</v>
      </c>
      <c r="J103" s="10">
        <v>900000</v>
      </c>
      <c r="K103" s="10">
        <f t="shared" si="5"/>
        <v>-290505</v>
      </c>
      <c r="L103" s="78"/>
    </row>
    <row r="104" spans="1:12" hidden="1" outlineLevel="1">
      <c r="A104" s="3" t="s">
        <v>104</v>
      </c>
      <c r="B104" s="78">
        <v>-6046200</v>
      </c>
      <c r="C104" s="10">
        <v>0</v>
      </c>
      <c r="D104" s="10">
        <v>0</v>
      </c>
      <c r="E104" s="10">
        <v>7170142</v>
      </c>
      <c r="F104" s="10">
        <v>0</v>
      </c>
      <c r="G104" s="78">
        <f t="shared" si="3"/>
        <v>7170142</v>
      </c>
      <c r="H104" s="10">
        <v>0</v>
      </c>
      <c r="I104" s="78">
        <f t="shared" si="4"/>
        <v>1123942</v>
      </c>
      <c r="J104" s="78">
        <v>-584650</v>
      </c>
      <c r="K104" s="10">
        <f t="shared" si="5"/>
        <v>1708592</v>
      </c>
      <c r="L104" s="78"/>
    </row>
    <row r="105" spans="1:12" collapsed="1">
      <c r="A105" s="4" t="s">
        <v>105</v>
      </c>
      <c r="B105" s="5">
        <v>-69876333</v>
      </c>
      <c r="C105" s="5">
        <v>81618460</v>
      </c>
      <c r="D105" s="5">
        <v>0</v>
      </c>
      <c r="E105" s="5">
        <v>44038256</v>
      </c>
      <c r="F105" s="5">
        <v>0</v>
      </c>
      <c r="G105" s="5">
        <f t="shared" si="3"/>
        <v>125656716</v>
      </c>
      <c r="H105" s="5">
        <v>0</v>
      </c>
      <c r="I105" s="5">
        <f t="shared" si="4"/>
        <v>55780383</v>
      </c>
      <c r="J105" s="5">
        <v>63562692</v>
      </c>
      <c r="K105" s="5">
        <f t="shared" si="5"/>
        <v>-7782309</v>
      </c>
      <c r="L105" s="78"/>
    </row>
    <row r="106" spans="1:12" hidden="1" outlineLevel="1">
      <c r="A106" s="3" t="s">
        <v>106</v>
      </c>
      <c r="B106" s="78">
        <v>0</v>
      </c>
      <c r="C106" s="78">
        <v>5643699</v>
      </c>
      <c r="D106" s="78">
        <v>0</v>
      </c>
      <c r="E106" s="78">
        <v>31807</v>
      </c>
      <c r="F106" s="78">
        <v>0</v>
      </c>
      <c r="G106" s="78">
        <f t="shared" si="3"/>
        <v>5675506</v>
      </c>
      <c r="H106" s="10">
        <v>0</v>
      </c>
      <c r="I106" s="78">
        <f t="shared" si="4"/>
        <v>5675506</v>
      </c>
      <c r="J106" s="10">
        <v>7122831</v>
      </c>
      <c r="K106" s="10">
        <f t="shared" si="5"/>
        <v>-1447325</v>
      </c>
      <c r="L106" s="78"/>
    </row>
    <row r="107" spans="1:12" hidden="1" outlineLevel="1">
      <c r="A107" s="3" t="s">
        <v>107</v>
      </c>
      <c r="B107" s="78">
        <v>-31452004</v>
      </c>
      <c r="C107" s="10">
        <v>36767226</v>
      </c>
      <c r="D107" s="10">
        <v>0</v>
      </c>
      <c r="E107" s="10">
        <v>6930005</v>
      </c>
      <c r="F107" s="10">
        <v>0</v>
      </c>
      <c r="G107" s="78">
        <f t="shared" si="3"/>
        <v>43697231</v>
      </c>
      <c r="H107" s="10">
        <v>0</v>
      </c>
      <c r="I107" s="78">
        <f t="shared" si="4"/>
        <v>12245227</v>
      </c>
      <c r="J107" s="10">
        <v>21093881</v>
      </c>
      <c r="K107" s="10">
        <f t="shared" si="5"/>
        <v>-8848654</v>
      </c>
      <c r="L107" s="78"/>
    </row>
    <row r="108" spans="1:12" hidden="1" outlineLevel="1">
      <c r="A108" s="3" t="s">
        <v>108</v>
      </c>
      <c r="B108" s="78">
        <v>-1950003</v>
      </c>
      <c r="C108" s="10">
        <v>0</v>
      </c>
      <c r="D108" s="10">
        <v>0</v>
      </c>
      <c r="E108" s="10">
        <v>4056813</v>
      </c>
      <c r="F108" s="10">
        <v>0</v>
      </c>
      <c r="G108" s="78">
        <f t="shared" si="3"/>
        <v>4056813</v>
      </c>
      <c r="H108" s="10">
        <v>0</v>
      </c>
      <c r="I108" s="78">
        <f t="shared" si="4"/>
        <v>2106810</v>
      </c>
      <c r="J108" s="78">
        <v>1141997</v>
      </c>
      <c r="K108" s="10">
        <f t="shared" si="5"/>
        <v>964813</v>
      </c>
      <c r="L108" s="78"/>
    </row>
    <row r="109" spans="1:12" hidden="1" outlineLevel="1">
      <c r="A109" s="3" t="s">
        <v>109</v>
      </c>
      <c r="B109" s="78">
        <v>-19668564</v>
      </c>
      <c r="C109" s="10">
        <v>0</v>
      </c>
      <c r="D109" s="10">
        <v>0</v>
      </c>
      <c r="E109" s="10">
        <v>897399</v>
      </c>
      <c r="F109" s="10">
        <v>0</v>
      </c>
      <c r="G109" s="78">
        <f t="shared" si="3"/>
        <v>897399</v>
      </c>
      <c r="H109" s="10">
        <v>0</v>
      </c>
      <c r="I109" s="78">
        <f t="shared" si="4"/>
        <v>-18771165</v>
      </c>
      <c r="J109" s="10">
        <v>-5707000</v>
      </c>
      <c r="K109" s="10">
        <f t="shared" si="5"/>
        <v>-13064165</v>
      </c>
      <c r="L109" s="78"/>
    </row>
    <row r="110" spans="1:12" s="4" customFormat="1" hidden="1" outlineLevel="1">
      <c r="A110" s="3" t="s">
        <v>110</v>
      </c>
      <c r="B110" s="78">
        <v>-338415</v>
      </c>
      <c r="C110" s="10">
        <v>0</v>
      </c>
      <c r="D110" s="10">
        <v>0</v>
      </c>
      <c r="E110" s="10">
        <v>9409845</v>
      </c>
      <c r="F110" s="10">
        <v>0</v>
      </c>
      <c r="G110" s="78">
        <f t="shared" si="3"/>
        <v>9409845</v>
      </c>
      <c r="H110" s="10">
        <v>0</v>
      </c>
      <c r="I110" s="78">
        <f t="shared" si="4"/>
        <v>9071430</v>
      </c>
      <c r="J110" s="10">
        <v>7645000</v>
      </c>
      <c r="K110" s="10">
        <f t="shared" si="5"/>
        <v>1426430</v>
      </c>
      <c r="L110" s="78"/>
    </row>
    <row r="111" spans="1:12" hidden="1" outlineLevel="1">
      <c r="A111" s="3" t="s">
        <v>111</v>
      </c>
      <c r="B111" s="78">
        <v>0</v>
      </c>
      <c r="C111" s="10">
        <v>0</v>
      </c>
      <c r="D111" s="10">
        <v>0</v>
      </c>
      <c r="E111" s="10">
        <v>1157017</v>
      </c>
      <c r="F111" s="10">
        <v>0</v>
      </c>
      <c r="G111" s="78">
        <f t="shared" si="3"/>
        <v>1157017</v>
      </c>
      <c r="H111" s="10">
        <v>0</v>
      </c>
      <c r="I111" s="78">
        <f t="shared" si="4"/>
        <v>1157017</v>
      </c>
      <c r="J111" s="10">
        <v>2135000</v>
      </c>
      <c r="K111" s="10">
        <f t="shared" si="5"/>
        <v>-977983</v>
      </c>
      <c r="L111" s="78"/>
    </row>
    <row r="112" spans="1:12" hidden="1" outlineLevel="1">
      <c r="A112" s="3" t="s">
        <v>112</v>
      </c>
      <c r="B112" s="78">
        <v>-16467347</v>
      </c>
      <c r="C112" s="10">
        <v>39207535</v>
      </c>
      <c r="D112" s="10">
        <v>0</v>
      </c>
      <c r="E112" s="10">
        <v>11395720</v>
      </c>
      <c r="F112" s="10">
        <v>0</v>
      </c>
      <c r="G112" s="78">
        <f t="shared" si="3"/>
        <v>50603255</v>
      </c>
      <c r="H112" s="10">
        <v>0</v>
      </c>
      <c r="I112" s="78">
        <f t="shared" si="4"/>
        <v>34135908</v>
      </c>
      <c r="J112" s="10">
        <v>19971333</v>
      </c>
      <c r="K112" s="10">
        <f t="shared" si="5"/>
        <v>14164575</v>
      </c>
      <c r="L112" s="78"/>
    </row>
    <row r="113" spans="1:12" hidden="1" outlineLevel="1">
      <c r="A113" s="3" t="s">
        <v>113</v>
      </c>
      <c r="B113" s="78">
        <v>0</v>
      </c>
      <c r="C113" s="10">
        <v>0</v>
      </c>
      <c r="D113" s="10">
        <v>0</v>
      </c>
      <c r="E113" s="10">
        <v>10159650</v>
      </c>
      <c r="F113" s="10">
        <v>0</v>
      </c>
      <c r="G113" s="78">
        <f t="shared" si="3"/>
        <v>10159650</v>
      </c>
      <c r="H113" s="10">
        <v>0</v>
      </c>
      <c r="I113" s="78">
        <f t="shared" si="4"/>
        <v>10159650</v>
      </c>
      <c r="J113" s="78">
        <v>10159650</v>
      </c>
      <c r="K113" s="10">
        <f t="shared" si="5"/>
        <v>0</v>
      </c>
      <c r="L113" s="78"/>
    </row>
    <row r="114" spans="1:12" collapsed="1">
      <c r="A114" s="4" t="s">
        <v>114</v>
      </c>
      <c r="B114" s="5">
        <v>0</v>
      </c>
      <c r="C114" s="5">
        <v>0</v>
      </c>
      <c r="D114" s="5">
        <v>0</v>
      </c>
      <c r="E114" s="5">
        <v>325165610</v>
      </c>
      <c r="F114" s="5">
        <v>0</v>
      </c>
      <c r="G114" s="5">
        <f t="shared" si="3"/>
        <v>325165610</v>
      </c>
      <c r="H114" s="5">
        <v>0</v>
      </c>
      <c r="I114" s="5">
        <f t="shared" si="4"/>
        <v>325165610</v>
      </c>
      <c r="J114" s="5">
        <v>324326887</v>
      </c>
      <c r="K114" s="5">
        <f t="shared" si="5"/>
        <v>838723</v>
      </c>
      <c r="L114" s="78"/>
    </row>
    <row r="115" spans="1:12" hidden="1" outlineLevel="1">
      <c r="A115" s="3" t="s">
        <v>115</v>
      </c>
      <c r="B115" s="10">
        <v>0</v>
      </c>
      <c r="C115" s="10">
        <v>0</v>
      </c>
      <c r="D115" s="10">
        <v>0</v>
      </c>
      <c r="E115" s="10">
        <v>25495780</v>
      </c>
      <c r="F115" s="10">
        <v>0</v>
      </c>
      <c r="G115" s="78">
        <f t="shared" si="3"/>
        <v>25495780</v>
      </c>
      <c r="H115" s="10">
        <v>0</v>
      </c>
      <c r="I115" s="78">
        <f t="shared" si="4"/>
        <v>25495780</v>
      </c>
      <c r="J115" s="10">
        <v>31035000</v>
      </c>
      <c r="K115" s="10">
        <f t="shared" si="5"/>
        <v>-5539220</v>
      </c>
      <c r="L115" s="78"/>
    </row>
    <row r="116" spans="1:12" hidden="1" outlineLevel="1">
      <c r="A116" s="3" t="s">
        <v>116</v>
      </c>
      <c r="B116" s="10">
        <v>0</v>
      </c>
      <c r="C116" s="10">
        <v>0</v>
      </c>
      <c r="D116" s="10">
        <v>0</v>
      </c>
      <c r="E116" s="10">
        <v>45958887</v>
      </c>
      <c r="F116" s="10">
        <v>0</v>
      </c>
      <c r="G116" s="78">
        <f t="shared" si="3"/>
        <v>45958887</v>
      </c>
      <c r="H116" s="10">
        <v>0</v>
      </c>
      <c r="I116" s="78">
        <f t="shared" si="4"/>
        <v>45958887</v>
      </c>
      <c r="J116" s="10">
        <v>45958887</v>
      </c>
      <c r="K116" s="10">
        <f t="shared" si="5"/>
        <v>0</v>
      </c>
      <c r="L116" s="78"/>
    </row>
    <row r="117" spans="1:12" hidden="1" outlineLevel="1">
      <c r="A117" s="3" t="s">
        <v>117</v>
      </c>
      <c r="B117" s="10">
        <v>0</v>
      </c>
      <c r="C117" s="10">
        <v>0</v>
      </c>
      <c r="D117" s="10">
        <v>0</v>
      </c>
      <c r="E117" s="10">
        <v>35066901</v>
      </c>
      <c r="F117" s="10">
        <v>0</v>
      </c>
      <c r="G117" s="78">
        <f t="shared" si="3"/>
        <v>35066901</v>
      </c>
      <c r="H117" s="10">
        <v>0</v>
      </c>
      <c r="I117" s="78">
        <f t="shared" si="4"/>
        <v>35066901</v>
      </c>
      <c r="J117" s="78">
        <v>38100000</v>
      </c>
      <c r="K117" s="10">
        <f t="shared" si="5"/>
        <v>-3033099</v>
      </c>
      <c r="L117" s="78"/>
    </row>
    <row r="118" spans="1:12" hidden="1" outlineLevel="1">
      <c r="A118" s="3" t="s">
        <v>118</v>
      </c>
      <c r="B118" s="10">
        <v>0</v>
      </c>
      <c r="C118" s="10">
        <v>0</v>
      </c>
      <c r="D118" s="10">
        <v>0</v>
      </c>
      <c r="E118" s="10">
        <v>743280</v>
      </c>
      <c r="F118" s="10">
        <v>0</v>
      </c>
      <c r="G118" s="78">
        <f t="shared" si="3"/>
        <v>743280</v>
      </c>
      <c r="H118" s="10">
        <v>0</v>
      </c>
      <c r="I118" s="78">
        <f t="shared" si="4"/>
        <v>743280</v>
      </c>
      <c r="J118" s="10">
        <v>1700000</v>
      </c>
      <c r="K118" s="10">
        <f t="shared" si="5"/>
        <v>-956720</v>
      </c>
      <c r="L118" s="78"/>
    </row>
    <row r="119" spans="1:12" s="4" customFormat="1" hidden="1" outlineLevel="1">
      <c r="A119" s="3" t="s">
        <v>119</v>
      </c>
      <c r="B119" s="10">
        <v>0</v>
      </c>
      <c r="C119" s="10">
        <v>0</v>
      </c>
      <c r="D119" s="10">
        <v>0</v>
      </c>
      <c r="E119" s="10">
        <v>12938188</v>
      </c>
      <c r="F119" s="10">
        <v>0</v>
      </c>
      <c r="G119" s="78">
        <f t="shared" si="3"/>
        <v>12938188</v>
      </c>
      <c r="H119" s="10">
        <v>0</v>
      </c>
      <c r="I119" s="78">
        <f t="shared" si="4"/>
        <v>12938188</v>
      </c>
      <c r="J119" s="10">
        <v>12800003</v>
      </c>
      <c r="K119" s="10">
        <f t="shared" si="5"/>
        <v>138185</v>
      </c>
      <c r="L119" s="78"/>
    </row>
    <row r="120" spans="1:12" hidden="1" outlineLevel="1">
      <c r="A120" s="3" t="s">
        <v>120</v>
      </c>
      <c r="B120" s="10">
        <v>0</v>
      </c>
      <c r="C120" s="10">
        <v>0</v>
      </c>
      <c r="D120" s="10">
        <v>0</v>
      </c>
      <c r="E120" s="10">
        <v>45874708</v>
      </c>
      <c r="F120" s="10">
        <v>0</v>
      </c>
      <c r="G120" s="78">
        <f t="shared" si="3"/>
        <v>45874708</v>
      </c>
      <c r="H120" s="10">
        <v>0</v>
      </c>
      <c r="I120" s="78">
        <f t="shared" si="4"/>
        <v>45874708</v>
      </c>
      <c r="J120" s="10">
        <v>26990297</v>
      </c>
      <c r="K120" s="10">
        <f t="shared" si="5"/>
        <v>18884411</v>
      </c>
      <c r="L120" s="78"/>
    </row>
    <row r="121" spans="1:12" hidden="1" outlineLevel="1">
      <c r="A121" s="3" t="s">
        <v>121</v>
      </c>
      <c r="B121" s="10">
        <v>0</v>
      </c>
      <c r="C121" s="10">
        <v>0</v>
      </c>
      <c r="D121" s="10">
        <v>0</v>
      </c>
      <c r="E121" s="10">
        <v>157843512</v>
      </c>
      <c r="F121" s="10">
        <v>0</v>
      </c>
      <c r="G121" s="78">
        <f t="shared" si="3"/>
        <v>157843512</v>
      </c>
      <c r="H121" s="10">
        <v>0</v>
      </c>
      <c r="I121" s="78">
        <f t="shared" si="4"/>
        <v>157843512</v>
      </c>
      <c r="J121" s="10">
        <v>164873700</v>
      </c>
      <c r="K121" s="10">
        <f t="shared" si="5"/>
        <v>-7030188</v>
      </c>
      <c r="L121" s="78"/>
    </row>
    <row r="122" spans="1:12" hidden="1" outlineLevel="1">
      <c r="A122" s="3" t="s">
        <v>122</v>
      </c>
      <c r="B122" s="10">
        <v>0</v>
      </c>
      <c r="C122" s="10">
        <v>0</v>
      </c>
      <c r="D122" s="10">
        <v>0</v>
      </c>
      <c r="E122" s="10">
        <v>1244354</v>
      </c>
      <c r="F122" s="10">
        <v>0</v>
      </c>
      <c r="G122" s="78">
        <f t="shared" si="3"/>
        <v>1244354</v>
      </c>
      <c r="H122" s="10">
        <v>0</v>
      </c>
      <c r="I122" s="78">
        <f t="shared" si="4"/>
        <v>1244354</v>
      </c>
      <c r="J122" s="78">
        <v>2869000</v>
      </c>
      <c r="K122" s="10">
        <f t="shared" si="5"/>
        <v>-1624646</v>
      </c>
      <c r="L122" s="78"/>
    </row>
    <row r="123" spans="1:12" collapsed="1">
      <c r="A123" s="4" t="s">
        <v>123</v>
      </c>
      <c r="B123" s="5">
        <v>-7084150</v>
      </c>
      <c r="C123" s="5">
        <v>57789591</v>
      </c>
      <c r="D123" s="5">
        <v>0</v>
      </c>
      <c r="E123" s="5">
        <v>119909820</v>
      </c>
      <c r="F123" s="5">
        <v>0</v>
      </c>
      <c r="G123" s="5">
        <f t="shared" si="3"/>
        <v>177699411</v>
      </c>
      <c r="H123" s="5">
        <v>0</v>
      </c>
      <c r="I123" s="5">
        <f t="shared" si="4"/>
        <v>170615261</v>
      </c>
      <c r="J123" s="5">
        <v>161309996</v>
      </c>
      <c r="K123" s="5">
        <f t="shared" si="5"/>
        <v>9305265</v>
      </c>
      <c r="L123" s="78"/>
    </row>
    <row r="124" spans="1:12" hidden="1" outlineLevel="1">
      <c r="A124" s="3" t="s">
        <v>124</v>
      </c>
      <c r="B124" s="78">
        <v>0</v>
      </c>
      <c r="C124" s="78">
        <v>2438357</v>
      </c>
      <c r="D124" s="78">
        <v>0</v>
      </c>
      <c r="E124" s="78">
        <v>260128</v>
      </c>
      <c r="F124" s="78">
        <v>0</v>
      </c>
      <c r="G124" s="78">
        <f t="shared" si="3"/>
        <v>2698485</v>
      </c>
      <c r="H124" s="10">
        <v>0</v>
      </c>
      <c r="I124" s="78">
        <f t="shared" si="4"/>
        <v>2698485</v>
      </c>
      <c r="J124" s="10">
        <v>3893728</v>
      </c>
      <c r="K124" s="10">
        <f t="shared" si="5"/>
        <v>-1195243</v>
      </c>
      <c r="L124" s="78"/>
    </row>
    <row r="125" spans="1:12" hidden="1" outlineLevel="1">
      <c r="A125" s="3" t="s">
        <v>222</v>
      </c>
      <c r="B125" s="78">
        <v>0</v>
      </c>
      <c r="C125" s="10">
        <v>20346080</v>
      </c>
      <c r="D125" s="10">
        <v>0</v>
      </c>
      <c r="E125" s="10">
        <v>9836799</v>
      </c>
      <c r="F125" s="10">
        <v>0</v>
      </c>
      <c r="G125" s="78">
        <f t="shared" si="3"/>
        <v>30182879</v>
      </c>
      <c r="H125" s="10">
        <v>0</v>
      </c>
      <c r="I125" s="78">
        <f t="shared" si="4"/>
        <v>30182879</v>
      </c>
      <c r="J125" s="78">
        <v>29361176</v>
      </c>
      <c r="K125" s="10">
        <f t="shared" si="5"/>
        <v>821703</v>
      </c>
      <c r="L125" s="78"/>
    </row>
    <row r="126" spans="1:12" ht="14" hidden="1" customHeight="1" outlineLevel="1">
      <c r="A126" s="3" t="s">
        <v>125</v>
      </c>
      <c r="B126" s="78">
        <v>-6986650</v>
      </c>
      <c r="C126" s="10">
        <v>35005154</v>
      </c>
      <c r="D126" s="10">
        <v>0</v>
      </c>
      <c r="E126" s="10">
        <v>8448656</v>
      </c>
      <c r="F126" s="10">
        <v>0</v>
      </c>
      <c r="G126" s="78">
        <f t="shared" si="3"/>
        <v>43453810</v>
      </c>
      <c r="H126" s="10">
        <v>0</v>
      </c>
      <c r="I126" s="78">
        <f t="shared" si="4"/>
        <v>36467160</v>
      </c>
      <c r="J126" s="78">
        <v>34673580</v>
      </c>
      <c r="K126" s="10">
        <f t="shared" si="5"/>
        <v>1793580</v>
      </c>
      <c r="L126" s="78"/>
    </row>
    <row r="127" spans="1:12" s="4" customFormat="1" hidden="1" outlineLevel="1">
      <c r="A127" s="3" t="s">
        <v>126</v>
      </c>
      <c r="B127" s="78">
        <v>0</v>
      </c>
      <c r="C127" s="10">
        <v>0</v>
      </c>
      <c r="D127" s="10">
        <v>0</v>
      </c>
      <c r="E127" s="10">
        <v>76732278</v>
      </c>
      <c r="F127" s="10">
        <v>0</v>
      </c>
      <c r="G127" s="78">
        <f t="shared" si="3"/>
        <v>76732278</v>
      </c>
      <c r="H127" s="10">
        <v>0</v>
      </c>
      <c r="I127" s="78">
        <f t="shared" si="4"/>
        <v>76732278</v>
      </c>
      <c r="J127" s="78">
        <v>70916512</v>
      </c>
      <c r="K127" s="10">
        <f t="shared" si="5"/>
        <v>5815766</v>
      </c>
      <c r="L127" s="78"/>
    </row>
    <row r="128" spans="1:12" hidden="1" outlineLevel="1">
      <c r="A128" s="3" t="s">
        <v>127</v>
      </c>
      <c r="B128" s="78">
        <v>0</v>
      </c>
      <c r="C128" s="10">
        <v>0</v>
      </c>
      <c r="D128" s="10">
        <v>0</v>
      </c>
      <c r="E128" s="10">
        <v>21274659</v>
      </c>
      <c r="F128" s="10">
        <v>0</v>
      </c>
      <c r="G128" s="78">
        <f t="shared" si="3"/>
        <v>21274659</v>
      </c>
      <c r="H128" s="10">
        <v>0</v>
      </c>
      <c r="I128" s="78">
        <f t="shared" si="4"/>
        <v>21274659</v>
      </c>
      <c r="J128" s="10">
        <v>19440000</v>
      </c>
      <c r="K128" s="10">
        <f t="shared" si="5"/>
        <v>1834659</v>
      </c>
      <c r="L128" s="78"/>
    </row>
    <row r="129" spans="1:12" s="4" customFormat="1" hidden="1" outlineLevel="1">
      <c r="A129" s="3" t="s">
        <v>300</v>
      </c>
      <c r="B129" s="78">
        <v>-97500</v>
      </c>
      <c r="C129" s="10">
        <v>0</v>
      </c>
      <c r="D129" s="10">
        <v>0</v>
      </c>
      <c r="E129" s="10">
        <v>250000</v>
      </c>
      <c r="F129" s="10">
        <v>0</v>
      </c>
      <c r="G129" s="78">
        <f t="shared" si="3"/>
        <v>250000</v>
      </c>
      <c r="H129" s="10">
        <v>0</v>
      </c>
      <c r="I129" s="78">
        <f t="shared" si="4"/>
        <v>152500</v>
      </c>
      <c r="J129" s="10">
        <v>375000</v>
      </c>
      <c r="K129" s="10">
        <f>+I129-J129</f>
        <v>-222500</v>
      </c>
      <c r="L129" s="78"/>
    </row>
    <row r="130" spans="1:12" hidden="1" outlineLevel="1">
      <c r="A130" s="3" t="s">
        <v>128</v>
      </c>
      <c r="B130" s="78">
        <v>0</v>
      </c>
      <c r="C130" s="10">
        <v>0</v>
      </c>
      <c r="D130" s="10">
        <v>0</v>
      </c>
      <c r="E130" s="10">
        <v>2112834</v>
      </c>
      <c r="F130" s="10">
        <v>0</v>
      </c>
      <c r="G130" s="78">
        <f t="shared" si="3"/>
        <v>2112834</v>
      </c>
      <c r="H130" s="10">
        <v>0</v>
      </c>
      <c r="I130" s="78">
        <f t="shared" si="4"/>
        <v>2112834</v>
      </c>
      <c r="J130" s="10">
        <v>1600000</v>
      </c>
      <c r="K130" s="10">
        <f t="shared" si="5"/>
        <v>512834</v>
      </c>
      <c r="L130" s="78"/>
    </row>
    <row r="131" spans="1:12" hidden="1" outlineLevel="1">
      <c r="A131" s="3" t="s">
        <v>129</v>
      </c>
      <c r="B131" s="78">
        <v>0</v>
      </c>
      <c r="C131" s="10">
        <v>0</v>
      </c>
      <c r="D131" s="10">
        <v>0</v>
      </c>
      <c r="E131" s="10">
        <v>994466</v>
      </c>
      <c r="F131" s="10">
        <v>0</v>
      </c>
      <c r="G131" s="78">
        <f t="shared" si="3"/>
        <v>994466</v>
      </c>
      <c r="H131" s="10">
        <v>0</v>
      </c>
      <c r="I131" s="78">
        <f t="shared" si="4"/>
        <v>994466</v>
      </c>
      <c r="J131" s="78">
        <v>650000</v>
      </c>
      <c r="K131" s="10">
        <f t="shared" si="5"/>
        <v>344466</v>
      </c>
      <c r="L131" s="78"/>
    </row>
    <row r="132" spans="1:12" s="3" customFormat="1" hidden="1" outlineLevel="1">
      <c r="A132" s="3" t="s">
        <v>305</v>
      </c>
      <c r="B132" s="78">
        <v>0</v>
      </c>
      <c r="C132" s="10">
        <v>0</v>
      </c>
      <c r="D132" s="10">
        <v>0</v>
      </c>
      <c r="E132" s="10">
        <v>0</v>
      </c>
      <c r="F132" s="10">
        <v>0</v>
      </c>
      <c r="G132" s="78">
        <f t="shared" si="3"/>
        <v>0</v>
      </c>
      <c r="H132" s="10">
        <v>0</v>
      </c>
      <c r="I132" s="78">
        <f t="shared" si="4"/>
        <v>0</v>
      </c>
      <c r="J132" s="78">
        <v>400000</v>
      </c>
      <c r="K132" s="10">
        <f t="shared" si="5"/>
        <v>-400000</v>
      </c>
      <c r="L132" s="78"/>
    </row>
    <row r="133" spans="1:12" collapsed="1">
      <c r="A133" s="4" t="s">
        <v>130</v>
      </c>
      <c r="B133" s="5">
        <v>0</v>
      </c>
      <c r="C133" s="5">
        <v>0</v>
      </c>
      <c r="D133" s="5">
        <v>0</v>
      </c>
      <c r="E133" s="5">
        <v>285591</v>
      </c>
      <c r="F133" s="5">
        <v>0</v>
      </c>
      <c r="G133" s="5">
        <f t="shared" si="3"/>
        <v>285591</v>
      </c>
      <c r="H133" s="5">
        <v>0</v>
      </c>
      <c r="I133" s="5">
        <f t="shared" si="4"/>
        <v>285591</v>
      </c>
      <c r="J133" s="5">
        <v>790000</v>
      </c>
      <c r="K133" s="5">
        <f t="shared" si="5"/>
        <v>-504409</v>
      </c>
      <c r="L133" s="78"/>
    </row>
    <row r="134" spans="1:12" hidden="1" outlineLevel="1">
      <c r="A134" s="3" t="s">
        <v>131</v>
      </c>
      <c r="B134" s="78">
        <v>0</v>
      </c>
      <c r="C134" s="78">
        <v>0</v>
      </c>
      <c r="D134" s="78">
        <v>0</v>
      </c>
      <c r="E134" s="78">
        <v>285591</v>
      </c>
      <c r="F134" s="78">
        <v>0</v>
      </c>
      <c r="G134" s="78">
        <f t="shared" si="3"/>
        <v>285591</v>
      </c>
      <c r="H134" s="78">
        <v>0</v>
      </c>
      <c r="I134" s="78">
        <f t="shared" si="4"/>
        <v>285591</v>
      </c>
      <c r="J134" s="78">
        <v>790000</v>
      </c>
      <c r="K134" s="10">
        <f t="shared" si="5"/>
        <v>-504409</v>
      </c>
      <c r="L134" s="78"/>
    </row>
    <row r="135" spans="1:12" collapsed="1">
      <c r="A135" s="4" t="s">
        <v>132</v>
      </c>
      <c r="B135" s="5">
        <v>-77290520</v>
      </c>
      <c r="C135" s="5">
        <v>313500460</v>
      </c>
      <c r="D135" s="5">
        <v>135000000</v>
      </c>
      <c r="E135" s="5">
        <v>162174974</v>
      </c>
      <c r="F135" s="5">
        <v>0</v>
      </c>
      <c r="G135" s="5">
        <f t="shared" si="3"/>
        <v>610675434</v>
      </c>
      <c r="H135" s="5">
        <v>50000</v>
      </c>
      <c r="I135" s="5">
        <f t="shared" si="4"/>
        <v>533434914</v>
      </c>
      <c r="J135" s="5">
        <v>536363781</v>
      </c>
      <c r="K135" s="5">
        <f t="shared" si="5"/>
        <v>-2928867</v>
      </c>
      <c r="L135" s="78"/>
    </row>
    <row r="136" spans="1:12" hidden="1" outlineLevel="1">
      <c r="A136" s="3" t="s">
        <v>133</v>
      </c>
      <c r="B136" s="78">
        <v>0</v>
      </c>
      <c r="C136" s="78">
        <v>31801096</v>
      </c>
      <c r="D136" s="78">
        <v>0</v>
      </c>
      <c r="E136" s="78">
        <v>496389</v>
      </c>
      <c r="F136" s="78">
        <v>0</v>
      </c>
      <c r="G136" s="78">
        <f t="shared" si="3"/>
        <v>32297485</v>
      </c>
      <c r="H136" s="78">
        <v>0</v>
      </c>
      <c r="I136" s="78">
        <f t="shared" si="4"/>
        <v>32297485</v>
      </c>
      <c r="J136" s="10">
        <v>32176129</v>
      </c>
      <c r="K136" s="10">
        <f t="shared" ref="K136:K198" si="6">+I136-J136</f>
        <v>121356</v>
      </c>
      <c r="L136" s="78"/>
    </row>
    <row r="137" spans="1:12" hidden="1" outlineLevel="1">
      <c r="A137" s="3" t="s">
        <v>134</v>
      </c>
      <c r="B137" s="78">
        <v>0</v>
      </c>
      <c r="C137" s="10">
        <v>14800100</v>
      </c>
      <c r="D137" s="10">
        <v>0</v>
      </c>
      <c r="E137" s="10">
        <v>202896</v>
      </c>
      <c r="F137" s="10">
        <v>0</v>
      </c>
      <c r="G137" s="78">
        <f t="shared" ref="G137:G198" si="7">SUM(C137:F137)</f>
        <v>15002996</v>
      </c>
      <c r="H137" s="10">
        <v>0</v>
      </c>
      <c r="I137" s="78">
        <f t="shared" ref="I137:I198" si="8">+B137+G137+H137</f>
        <v>15002996</v>
      </c>
      <c r="J137" s="10">
        <v>14500314</v>
      </c>
      <c r="K137" s="10">
        <f t="shared" si="6"/>
        <v>502682</v>
      </c>
      <c r="L137" s="78"/>
    </row>
    <row r="138" spans="1:12" hidden="1" outlineLevel="1">
      <c r="A138" s="3" t="s">
        <v>135</v>
      </c>
      <c r="B138" s="78">
        <v>0</v>
      </c>
      <c r="C138" s="10">
        <v>2508928</v>
      </c>
      <c r="D138" s="10">
        <v>0</v>
      </c>
      <c r="E138" s="10">
        <v>45880</v>
      </c>
      <c r="F138" s="10">
        <v>0</v>
      </c>
      <c r="G138" s="78">
        <f t="shared" si="7"/>
        <v>2554808</v>
      </c>
      <c r="H138" s="10">
        <v>0</v>
      </c>
      <c r="I138" s="78">
        <f t="shared" si="8"/>
        <v>2554808</v>
      </c>
      <c r="J138" s="10">
        <v>4074898</v>
      </c>
      <c r="K138" s="10">
        <f t="shared" si="6"/>
        <v>-1520090</v>
      </c>
      <c r="L138" s="78"/>
    </row>
    <row r="139" spans="1:12" hidden="1" outlineLevel="1">
      <c r="A139" s="3" t="s">
        <v>136</v>
      </c>
      <c r="B139" s="78">
        <v>-2790000</v>
      </c>
      <c r="C139" s="10">
        <v>0</v>
      </c>
      <c r="D139" s="10">
        <v>0</v>
      </c>
      <c r="E139" s="10">
        <v>6869622</v>
      </c>
      <c r="F139" s="10">
        <v>0</v>
      </c>
      <c r="G139" s="78">
        <f t="shared" si="7"/>
        <v>6869622</v>
      </c>
      <c r="H139" s="10">
        <v>0</v>
      </c>
      <c r="I139" s="78">
        <f t="shared" si="8"/>
        <v>4079622</v>
      </c>
      <c r="J139" s="10">
        <v>3910000</v>
      </c>
      <c r="K139" s="10">
        <f t="shared" si="6"/>
        <v>169622</v>
      </c>
      <c r="L139" s="78"/>
    </row>
    <row r="140" spans="1:12" hidden="1" outlineLevel="1">
      <c r="A140" s="3" t="s">
        <v>301</v>
      </c>
      <c r="B140" s="78">
        <v>-6764072</v>
      </c>
      <c r="C140" s="10">
        <v>5868813</v>
      </c>
      <c r="D140" s="10">
        <v>0</v>
      </c>
      <c r="E140" s="10">
        <v>1483216</v>
      </c>
      <c r="F140" s="10">
        <v>0</v>
      </c>
      <c r="G140" s="78">
        <f t="shared" si="7"/>
        <v>7352029</v>
      </c>
      <c r="H140" s="10">
        <v>0</v>
      </c>
      <c r="I140" s="78">
        <f t="shared" si="8"/>
        <v>587957</v>
      </c>
      <c r="J140" s="78">
        <v>0</v>
      </c>
      <c r="K140" s="10">
        <f t="shared" si="6"/>
        <v>587957</v>
      </c>
      <c r="L140" s="78"/>
    </row>
    <row r="141" spans="1:12" hidden="1" outlineLevel="1">
      <c r="A141" s="3" t="s">
        <v>137</v>
      </c>
      <c r="B141" s="78">
        <v>-65261581</v>
      </c>
      <c r="C141" s="10">
        <v>121115743</v>
      </c>
      <c r="D141" s="10">
        <v>0</v>
      </c>
      <c r="E141" s="10">
        <v>50192879</v>
      </c>
      <c r="F141" s="10">
        <v>0</v>
      </c>
      <c r="G141" s="78">
        <f t="shared" si="7"/>
        <v>171308622</v>
      </c>
      <c r="H141" s="10">
        <v>0</v>
      </c>
      <c r="I141" s="78">
        <f t="shared" si="8"/>
        <v>106047041</v>
      </c>
      <c r="J141" s="10">
        <v>106383276</v>
      </c>
      <c r="K141" s="10">
        <f t="shared" si="6"/>
        <v>-336235</v>
      </c>
      <c r="L141" s="78"/>
    </row>
    <row r="142" spans="1:12" hidden="1" outlineLevel="1">
      <c r="A142" s="3" t="s">
        <v>138</v>
      </c>
      <c r="B142" s="78">
        <v>-829367</v>
      </c>
      <c r="C142" s="10">
        <v>47381063</v>
      </c>
      <c r="D142" s="10">
        <v>0</v>
      </c>
      <c r="E142" s="10">
        <v>11322775</v>
      </c>
      <c r="F142" s="10">
        <v>0</v>
      </c>
      <c r="G142" s="78">
        <f t="shared" si="7"/>
        <v>58703838</v>
      </c>
      <c r="H142" s="10">
        <v>50000</v>
      </c>
      <c r="I142" s="78">
        <f t="shared" si="8"/>
        <v>57924471</v>
      </c>
      <c r="J142" s="10">
        <v>58805346</v>
      </c>
      <c r="K142" s="10">
        <f t="shared" si="6"/>
        <v>-880875</v>
      </c>
      <c r="L142" s="78"/>
    </row>
    <row r="143" spans="1:12" s="4" customFormat="1" hidden="1" outlineLevel="1">
      <c r="A143" s="3" t="s">
        <v>139</v>
      </c>
      <c r="B143" s="78">
        <v>-1645500</v>
      </c>
      <c r="C143" s="78">
        <v>52674717</v>
      </c>
      <c r="D143" s="10">
        <v>0</v>
      </c>
      <c r="E143" s="10">
        <v>49329399</v>
      </c>
      <c r="F143" s="10">
        <v>0</v>
      </c>
      <c r="G143" s="78">
        <f t="shared" si="7"/>
        <v>102004116</v>
      </c>
      <c r="H143" s="10">
        <v>0</v>
      </c>
      <c r="I143" s="78">
        <f t="shared" si="8"/>
        <v>100358616</v>
      </c>
      <c r="J143" s="10">
        <v>102023818</v>
      </c>
      <c r="K143" s="10">
        <f t="shared" si="6"/>
        <v>-1665202</v>
      </c>
      <c r="L143" s="78"/>
    </row>
    <row r="144" spans="1:12" hidden="1" outlineLevel="1">
      <c r="A144" s="3" t="s">
        <v>140</v>
      </c>
      <c r="B144" s="78">
        <v>0</v>
      </c>
      <c r="C144" s="10">
        <v>0</v>
      </c>
      <c r="D144" s="10">
        <v>0</v>
      </c>
      <c r="E144" s="10">
        <v>39320563</v>
      </c>
      <c r="F144" s="10">
        <v>0</v>
      </c>
      <c r="G144" s="78">
        <f t="shared" si="7"/>
        <v>39320563</v>
      </c>
      <c r="H144" s="10">
        <v>0</v>
      </c>
      <c r="I144" s="78">
        <f t="shared" si="8"/>
        <v>39320563</v>
      </c>
      <c r="J144" s="10">
        <v>40350000</v>
      </c>
      <c r="K144" s="10">
        <f t="shared" si="6"/>
        <v>-1029437</v>
      </c>
      <c r="L144" s="78"/>
    </row>
    <row r="145" spans="1:12" hidden="1" outlineLevel="1">
      <c r="A145" s="3" t="s">
        <v>302</v>
      </c>
      <c r="B145" s="78">
        <v>0</v>
      </c>
      <c r="C145" s="10">
        <v>0</v>
      </c>
      <c r="D145" s="10">
        <v>0</v>
      </c>
      <c r="E145" s="10">
        <v>1610940</v>
      </c>
      <c r="F145" s="10">
        <v>0</v>
      </c>
      <c r="G145" s="78">
        <f t="shared" si="7"/>
        <v>1610940</v>
      </c>
      <c r="H145" s="10">
        <v>0</v>
      </c>
      <c r="I145" s="78">
        <f t="shared" si="8"/>
        <v>1610940</v>
      </c>
      <c r="J145" s="78">
        <v>700000</v>
      </c>
      <c r="K145" s="10">
        <f t="shared" si="6"/>
        <v>910940</v>
      </c>
      <c r="L145" s="78"/>
    </row>
    <row r="146" spans="1:12" hidden="1" outlineLevel="1">
      <c r="A146" s="3" t="s">
        <v>141</v>
      </c>
      <c r="B146" s="78">
        <v>0</v>
      </c>
      <c r="C146" s="10">
        <v>22050000</v>
      </c>
      <c r="D146" s="10">
        <v>135000000</v>
      </c>
      <c r="E146" s="10">
        <v>0</v>
      </c>
      <c r="F146" s="10">
        <v>0</v>
      </c>
      <c r="G146" s="78">
        <f t="shared" si="7"/>
        <v>157050000</v>
      </c>
      <c r="H146" s="10">
        <v>0</v>
      </c>
      <c r="I146" s="78">
        <f t="shared" si="8"/>
        <v>157050000</v>
      </c>
      <c r="J146" s="10">
        <v>157050000</v>
      </c>
      <c r="K146" s="10">
        <f t="shared" si="6"/>
        <v>0</v>
      </c>
      <c r="L146" s="78"/>
    </row>
    <row r="147" spans="1:12" hidden="1" outlineLevel="1">
      <c r="A147" s="3" t="s">
        <v>142</v>
      </c>
      <c r="B147" s="78">
        <v>0</v>
      </c>
      <c r="C147" s="10">
        <v>15300000</v>
      </c>
      <c r="D147" s="10">
        <v>0</v>
      </c>
      <c r="E147" s="10">
        <v>0</v>
      </c>
      <c r="F147" s="10">
        <v>0</v>
      </c>
      <c r="G147" s="78">
        <f t="shared" si="7"/>
        <v>15300000</v>
      </c>
      <c r="H147" s="10">
        <v>0</v>
      </c>
      <c r="I147" s="78">
        <f t="shared" si="8"/>
        <v>15300000</v>
      </c>
      <c r="J147" s="10">
        <v>15300000</v>
      </c>
      <c r="K147" s="10">
        <f t="shared" si="6"/>
        <v>0</v>
      </c>
      <c r="L147" s="78"/>
    </row>
    <row r="148" spans="1:12" s="4" customFormat="1" hidden="1" outlineLevel="1">
      <c r="A148" s="3" t="s">
        <v>143</v>
      </c>
      <c r="B148" s="78">
        <v>0</v>
      </c>
      <c r="C148" s="10">
        <v>0</v>
      </c>
      <c r="D148" s="10">
        <v>0</v>
      </c>
      <c r="E148" s="10">
        <v>32750</v>
      </c>
      <c r="F148" s="10">
        <v>0</v>
      </c>
      <c r="G148" s="78">
        <f t="shared" si="7"/>
        <v>32750</v>
      </c>
      <c r="H148" s="10">
        <v>0</v>
      </c>
      <c r="I148" s="78">
        <f t="shared" si="8"/>
        <v>32750</v>
      </c>
      <c r="J148" s="78">
        <v>240000</v>
      </c>
      <c r="K148" s="10">
        <f t="shared" si="6"/>
        <v>-207250</v>
      </c>
      <c r="L148" s="78"/>
    </row>
    <row r="149" spans="1:12" hidden="1" outlineLevel="1">
      <c r="A149" s="3" t="s">
        <v>219</v>
      </c>
      <c r="B149" s="78">
        <v>0</v>
      </c>
      <c r="C149" s="10">
        <v>0</v>
      </c>
      <c r="D149" s="10">
        <v>0</v>
      </c>
      <c r="E149" s="10">
        <v>1267665</v>
      </c>
      <c r="F149" s="10">
        <v>0</v>
      </c>
      <c r="G149" s="78">
        <f t="shared" si="7"/>
        <v>1267665</v>
      </c>
      <c r="H149" s="10">
        <v>0</v>
      </c>
      <c r="I149" s="78">
        <f t="shared" si="8"/>
        <v>1267665</v>
      </c>
      <c r="J149" s="10">
        <v>850000</v>
      </c>
      <c r="K149" s="10">
        <f t="shared" si="6"/>
        <v>417665</v>
      </c>
      <c r="L149" s="78"/>
    </row>
    <row r="150" spans="1:12" collapsed="1">
      <c r="A150" s="4" t="s">
        <v>144</v>
      </c>
      <c r="B150" s="5">
        <v>-27815127</v>
      </c>
      <c r="C150" s="5">
        <v>0</v>
      </c>
      <c r="D150" s="5">
        <v>0</v>
      </c>
      <c r="E150" s="5">
        <v>4478440</v>
      </c>
      <c r="F150" s="5">
        <v>0</v>
      </c>
      <c r="G150" s="5">
        <f t="shared" si="7"/>
        <v>4478440</v>
      </c>
      <c r="H150" s="5">
        <v>-295680546</v>
      </c>
      <c r="I150" s="5">
        <f t="shared" si="8"/>
        <v>-319017233</v>
      </c>
      <c r="J150" s="5">
        <v>-301290992</v>
      </c>
      <c r="K150" s="5">
        <f t="shared" si="6"/>
        <v>-17726241</v>
      </c>
      <c r="L150" s="78"/>
    </row>
    <row r="151" spans="1:12" hidden="1" outlineLevel="1">
      <c r="A151" s="3" t="s">
        <v>145</v>
      </c>
      <c r="B151" s="78">
        <v>0</v>
      </c>
      <c r="C151" s="78">
        <v>0</v>
      </c>
      <c r="D151" s="78">
        <v>0</v>
      </c>
      <c r="E151" s="78">
        <v>4361482</v>
      </c>
      <c r="F151" s="78">
        <v>0</v>
      </c>
      <c r="G151" s="78">
        <f t="shared" si="7"/>
        <v>4361482</v>
      </c>
      <c r="H151" s="78">
        <v>-11492336</v>
      </c>
      <c r="I151" s="78">
        <f t="shared" si="8"/>
        <v>-7130854</v>
      </c>
      <c r="J151" s="10">
        <v>-4500000</v>
      </c>
      <c r="K151" s="10">
        <f t="shared" si="6"/>
        <v>-2630854</v>
      </c>
      <c r="L151" s="78"/>
    </row>
    <row r="152" spans="1:12" hidden="1" outlineLevel="1">
      <c r="A152" s="3" t="s">
        <v>146</v>
      </c>
      <c r="B152" s="78">
        <v>-27815127</v>
      </c>
      <c r="C152" s="78">
        <v>0</v>
      </c>
      <c r="D152" s="78">
        <v>0</v>
      </c>
      <c r="E152" s="78">
        <v>0</v>
      </c>
      <c r="F152" s="78">
        <v>0</v>
      </c>
      <c r="G152" s="78">
        <f t="shared" si="7"/>
        <v>0</v>
      </c>
      <c r="H152" s="10">
        <v>0</v>
      </c>
      <c r="I152" s="78">
        <f t="shared" si="8"/>
        <v>-27815127</v>
      </c>
      <c r="J152" s="10">
        <v>-31750001</v>
      </c>
      <c r="K152" s="10">
        <f t="shared" si="6"/>
        <v>3934874</v>
      </c>
      <c r="L152" s="78"/>
    </row>
    <row r="153" spans="1:12" hidden="1" outlineLevel="1">
      <c r="A153" s="3" t="s">
        <v>226</v>
      </c>
      <c r="B153" s="78">
        <v>0</v>
      </c>
      <c r="C153" s="78">
        <v>0</v>
      </c>
      <c r="D153" s="78">
        <v>0</v>
      </c>
      <c r="E153" s="78">
        <v>0</v>
      </c>
      <c r="F153" s="78">
        <v>0</v>
      </c>
      <c r="G153" s="78">
        <f t="shared" si="7"/>
        <v>0</v>
      </c>
      <c r="H153" s="10">
        <v>-318607373</v>
      </c>
      <c r="I153" s="78">
        <f t="shared" si="8"/>
        <v>-318607373</v>
      </c>
      <c r="J153" s="78">
        <v>-276740991</v>
      </c>
      <c r="K153" s="10">
        <f t="shared" si="6"/>
        <v>-41866382</v>
      </c>
      <c r="L153" s="78"/>
    </row>
    <row r="154" spans="1:12" hidden="1" outlineLevel="1">
      <c r="A154" s="3" t="s">
        <v>147</v>
      </c>
      <c r="B154" s="78">
        <v>0</v>
      </c>
      <c r="C154" s="78">
        <v>0</v>
      </c>
      <c r="D154" s="78">
        <v>0</v>
      </c>
      <c r="E154" s="78">
        <v>116958</v>
      </c>
      <c r="F154" s="78">
        <v>0</v>
      </c>
      <c r="G154" s="78">
        <f t="shared" si="7"/>
        <v>116958</v>
      </c>
      <c r="H154" s="10">
        <v>34419163</v>
      </c>
      <c r="I154" s="78">
        <f t="shared" si="8"/>
        <v>34536121</v>
      </c>
      <c r="J154" s="10">
        <v>11700000</v>
      </c>
      <c r="K154" s="10">
        <f t="shared" si="6"/>
        <v>22836121</v>
      </c>
      <c r="L154" s="78"/>
    </row>
    <row r="155" spans="1:12" collapsed="1">
      <c r="A155" s="4" t="s">
        <v>148</v>
      </c>
      <c r="B155" s="5">
        <v>-1329987990</v>
      </c>
      <c r="C155" s="5">
        <v>43862283</v>
      </c>
      <c r="D155" s="5">
        <v>0</v>
      </c>
      <c r="E155" s="5">
        <v>467241984</v>
      </c>
      <c r="F155" s="5">
        <v>289847016</v>
      </c>
      <c r="G155" s="5">
        <f t="shared" si="7"/>
        <v>800951283</v>
      </c>
      <c r="H155" s="5">
        <v>773062589</v>
      </c>
      <c r="I155" s="5">
        <f t="shared" si="8"/>
        <v>244025882</v>
      </c>
      <c r="J155" s="5">
        <v>53515637</v>
      </c>
      <c r="K155" s="5">
        <f t="shared" si="6"/>
        <v>190510245</v>
      </c>
      <c r="L155" s="78"/>
    </row>
    <row r="156" spans="1:12" s="3" customFormat="1" hidden="1" outlineLevel="1">
      <c r="A156" s="78" t="s">
        <v>308</v>
      </c>
      <c r="B156" s="78">
        <v>-5360617</v>
      </c>
      <c r="C156" s="78">
        <v>0</v>
      </c>
      <c r="D156" s="78">
        <v>0</v>
      </c>
      <c r="E156" s="78">
        <v>0</v>
      </c>
      <c r="F156" s="78">
        <v>0</v>
      </c>
      <c r="G156" s="78">
        <f t="shared" si="7"/>
        <v>0</v>
      </c>
      <c r="H156" s="78">
        <v>0</v>
      </c>
      <c r="I156" s="78">
        <f t="shared" si="8"/>
        <v>-5360617</v>
      </c>
      <c r="J156" s="10">
        <v>0</v>
      </c>
      <c r="K156" s="10">
        <f t="shared" si="6"/>
        <v>-5360617</v>
      </c>
      <c r="L156" s="78"/>
    </row>
    <row r="157" spans="1:12" s="3" customFormat="1" hidden="1" outlineLevel="1">
      <c r="A157" s="3" t="s">
        <v>149</v>
      </c>
      <c r="B157" s="78">
        <v>-45958887</v>
      </c>
      <c r="C157" s="78">
        <v>0</v>
      </c>
      <c r="D157" s="78">
        <v>0</v>
      </c>
      <c r="E157" s="78">
        <v>0</v>
      </c>
      <c r="F157" s="78">
        <v>17873703</v>
      </c>
      <c r="G157" s="78">
        <f t="shared" si="7"/>
        <v>17873703</v>
      </c>
      <c r="H157" s="78">
        <v>0</v>
      </c>
      <c r="I157" s="78">
        <f t="shared" si="8"/>
        <v>-28085184</v>
      </c>
      <c r="J157" s="10">
        <v>-28085183</v>
      </c>
      <c r="K157" s="10">
        <f t="shared" si="6"/>
        <v>-1</v>
      </c>
      <c r="L157" s="78"/>
    </row>
    <row r="158" spans="1:12" hidden="1" outlineLevel="1">
      <c r="A158" s="3" t="s">
        <v>150</v>
      </c>
      <c r="B158" s="78">
        <v>-27028488</v>
      </c>
      <c r="C158" s="10">
        <v>43862283</v>
      </c>
      <c r="D158" s="10">
        <v>0</v>
      </c>
      <c r="E158" s="10">
        <v>13284114</v>
      </c>
      <c r="F158" s="10">
        <v>0</v>
      </c>
      <c r="G158" s="78">
        <f t="shared" si="7"/>
        <v>57146397</v>
      </c>
      <c r="H158" s="10">
        <v>0</v>
      </c>
      <c r="I158" s="78">
        <f t="shared" si="8"/>
        <v>30117909</v>
      </c>
      <c r="J158" s="10">
        <v>26900127</v>
      </c>
      <c r="K158" s="10">
        <f t="shared" si="6"/>
        <v>3217782</v>
      </c>
      <c r="L158" s="78"/>
    </row>
    <row r="159" spans="1:12" hidden="1" outlineLevel="1">
      <c r="A159" s="3" t="s">
        <v>151</v>
      </c>
      <c r="B159" s="78">
        <v>-14016186</v>
      </c>
      <c r="C159" s="10">
        <v>0</v>
      </c>
      <c r="D159" s="10">
        <v>0</v>
      </c>
      <c r="E159" s="78">
        <v>12089643</v>
      </c>
      <c r="F159" s="78">
        <v>1134882</v>
      </c>
      <c r="G159" s="78">
        <f t="shared" si="7"/>
        <v>13224525</v>
      </c>
      <c r="H159" s="10">
        <v>0</v>
      </c>
      <c r="I159" s="78">
        <f t="shared" si="8"/>
        <v>-791661</v>
      </c>
      <c r="J159" s="10">
        <v>-9656477</v>
      </c>
      <c r="K159" s="10">
        <f t="shared" si="6"/>
        <v>8864816</v>
      </c>
      <c r="L159" s="78"/>
    </row>
    <row r="160" spans="1:12" hidden="1" outlineLevel="1">
      <c r="A160" s="3" t="s">
        <v>152</v>
      </c>
      <c r="B160" s="78">
        <v>-14890527</v>
      </c>
      <c r="C160" s="10">
        <v>0</v>
      </c>
      <c r="D160" s="10">
        <v>0</v>
      </c>
      <c r="E160" s="78">
        <v>12079883</v>
      </c>
      <c r="F160" s="78">
        <v>2107935</v>
      </c>
      <c r="G160" s="78">
        <f t="shared" si="7"/>
        <v>14187818</v>
      </c>
      <c r="H160" s="10">
        <v>0</v>
      </c>
      <c r="I160" s="78">
        <f t="shared" si="8"/>
        <v>-702709</v>
      </c>
      <c r="J160" s="10">
        <v>-10228158</v>
      </c>
      <c r="K160" s="10">
        <f t="shared" si="6"/>
        <v>9525449</v>
      </c>
      <c r="L160" s="78"/>
    </row>
    <row r="161" spans="1:12" hidden="1" outlineLevel="1">
      <c r="A161" s="3" t="s">
        <v>153</v>
      </c>
      <c r="B161" s="78">
        <v>-23182236</v>
      </c>
      <c r="C161" s="10">
        <v>0</v>
      </c>
      <c r="D161" s="10">
        <v>0</v>
      </c>
      <c r="E161" s="78">
        <v>6108256</v>
      </c>
      <c r="F161" s="78">
        <v>3261843</v>
      </c>
      <c r="G161" s="78">
        <f t="shared" si="7"/>
        <v>9370099</v>
      </c>
      <c r="H161" s="10">
        <v>0</v>
      </c>
      <c r="I161" s="78">
        <f t="shared" si="8"/>
        <v>-13812137</v>
      </c>
      <c r="J161" s="10">
        <v>-16871933</v>
      </c>
      <c r="K161" s="10">
        <f t="shared" si="6"/>
        <v>3059796</v>
      </c>
      <c r="L161" s="78"/>
    </row>
    <row r="162" spans="1:12" hidden="1" outlineLevel="1">
      <c r="A162" s="3" t="s">
        <v>154</v>
      </c>
      <c r="B162" s="78">
        <v>-29102832</v>
      </c>
      <c r="C162" s="10">
        <v>0</v>
      </c>
      <c r="D162" s="10">
        <v>0</v>
      </c>
      <c r="E162" s="10">
        <v>10140403</v>
      </c>
      <c r="F162" s="10">
        <v>4332699</v>
      </c>
      <c r="G162" s="78">
        <f t="shared" si="7"/>
        <v>14473102</v>
      </c>
      <c r="H162" s="10">
        <v>0</v>
      </c>
      <c r="I162" s="78">
        <f t="shared" si="8"/>
        <v>-14629730</v>
      </c>
      <c r="J162" s="10">
        <v>-20309063</v>
      </c>
      <c r="K162" s="10">
        <f t="shared" si="6"/>
        <v>5679333</v>
      </c>
      <c r="L162" s="78"/>
    </row>
    <row r="163" spans="1:12" hidden="1" outlineLevel="1">
      <c r="A163" s="3" t="s">
        <v>155</v>
      </c>
      <c r="B163" s="78">
        <v>-42229179</v>
      </c>
      <c r="C163" s="10">
        <v>0</v>
      </c>
      <c r="D163" s="10">
        <v>0</v>
      </c>
      <c r="E163" s="10">
        <v>11220586</v>
      </c>
      <c r="F163" s="10">
        <v>13842702</v>
      </c>
      <c r="G163" s="78">
        <f t="shared" si="7"/>
        <v>25063288</v>
      </c>
      <c r="H163" s="10">
        <v>0</v>
      </c>
      <c r="I163" s="78">
        <f t="shared" si="8"/>
        <v>-17165891</v>
      </c>
      <c r="J163" s="10">
        <v>-25735355</v>
      </c>
      <c r="K163" s="10">
        <f t="shared" si="6"/>
        <v>8569464</v>
      </c>
      <c r="L163" s="78"/>
    </row>
    <row r="164" spans="1:12" hidden="1" outlineLevel="1">
      <c r="A164" s="3" t="s">
        <v>156</v>
      </c>
      <c r="B164" s="78">
        <v>-656937</v>
      </c>
      <c r="C164" s="10">
        <v>0</v>
      </c>
      <c r="D164" s="10">
        <v>0</v>
      </c>
      <c r="E164" s="10">
        <v>3751479</v>
      </c>
      <c r="F164" s="10">
        <v>84393</v>
      </c>
      <c r="G164" s="78">
        <f t="shared" si="7"/>
        <v>3835872</v>
      </c>
      <c r="H164" s="10">
        <v>0</v>
      </c>
      <c r="I164" s="78">
        <f t="shared" si="8"/>
        <v>3178935</v>
      </c>
      <c r="J164" s="10">
        <v>-315924</v>
      </c>
      <c r="K164" s="10">
        <f t="shared" si="6"/>
        <v>3494859</v>
      </c>
      <c r="L164" s="78"/>
    </row>
    <row r="165" spans="1:12" hidden="1" outlineLevel="1">
      <c r="A165" s="3" t="s">
        <v>157</v>
      </c>
      <c r="B165" s="78">
        <v>-139787172</v>
      </c>
      <c r="C165" s="10">
        <v>0</v>
      </c>
      <c r="D165" s="10">
        <v>0</v>
      </c>
      <c r="E165" s="10">
        <v>89936255</v>
      </c>
      <c r="F165" s="10">
        <v>18781929</v>
      </c>
      <c r="G165" s="78">
        <f t="shared" si="7"/>
        <v>108718184</v>
      </c>
      <c r="H165" s="10">
        <v>0</v>
      </c>
      <c r="I165" s="78">
        <f t="shared" si="8"/>
        <v>-31068988</v>
      </c>
      <c r="J165" s="10">
        <v>-97453448</v>
      </c>
      <c r="K165" s="10">
        <f t="shared" si="6"/>
        <v>66384460</v>
      </c>
      <c r="L165" s="78"/>
    </row>
    <row r="166" spans="1:12" hidden="1" outlineLevel="1">
      <c r="A166" s="3" t="s">
        <v>158</v>
      </c>
      <c r="B166" s="78">
        <v>-171318582</v>
      </c>
      <c r="C166" s="10">
        <v>0</v>
      </c>
      <c r="D166" s="10">
        <v>0</v>
      </c>
      <c r="E166" s="10">
        <v>41081189</v>
      </c>
      <c r="F166" s="10">
        <v>25070292</v>
      </c>
      <c r="G166" s="78">
        <f t="shared" si="7"/>
        <v>66151481</v>
      </c>
      <c r="H166" s="10">
        <v>0</v>
      </c>
      <c r="I166" s="78">
        <f t="shared" si="8"/>
        <v>-105167101</v>
      </c>
      <c r="J166" s="10">
        <v>-109667362</v>
      </c>
      <c r="K166" s="10">
        <f t="shared" si="6"/>
        <v>4500261</v>
      </c>
      <c r="L166" s="78"/>
    </row>
    <row r="167" spans="1:12" hidden="1" outlineLevel="1">
      <c r="A167" s="3" t="s">
        <v>159</v>
      </c>
      <c r="B167" s="78">
        <v>-94412538</v>
      </c>
      <c r="C167" s="10">
        <v>0</v>
      </c>
      <c r="D167" s="10">
        <v>0</v>
      </c>
      <c r="E167" s="10">
        <v>23887671</v>
      </c>
      <c r="F167" s="10">
        <v>19767645</v>
      </c>
      <c r="G167" s="78">
        <f t="shared" si="7"/>
        <v>43655316</v>
      </c>
      <c r="H167" s="10">
        <v>0</v>
      </c>
      <c r="I167" s="78">
        <f t="shared" si="8"/>
        <v>-50757222</v>
      </c>
      <c r="J167" s="10">
        <v>-61104487</v>
      </c>
      <c r="K167" s="10">
        <f t="shared" si="6"/>
        <v>10347265</v>
      </c>
      <c r="L167" s="78"/>
    </row>
    <row r="168" spans="1:12" hidden="1" outlineLevel="1">
      <c r="A168" s="3" t="s">
        <v>160</v>
      </c>
      <c r="B168" s="78">
        <v>-34230438</v>
      </c>
      <c r="C168" s="10">
        <v>0</v>
      </c>
      <c r="D168" s="10">
        <v>0</v>
      </c>
      <c r="E168" s="10">
        <v>13414773</v>
      </c>
      <c r="F168" s="10">
        <v>8421822</v>
      </c>
      <c r="G168" s="78">
        <f t="shared" si="7"/>
        <v>21836595</v>
      </c>
      <c r="H168" s="10">
        <v>0</v>
      </c>
      <c r="I168" s="78">
        <f t="shared" si="8"/>
        <v>-12393843</v>
      </c>
      <c r="J168" s="10">
        <v>-20485651</v>
      </c>
      <c r="K168" s="10">
        <f t="shared" si="6"/>
        <v>8091808</v>
      </c>
      <c r="L168" s="78"/>
    </row>
    <row r="169" spans="1:12" hidden="1" outlineLevel="1">
      <c r="A169" s="3" t="s">
        <v>161</v>
      </c>
      <c r="B169" s="78">
        <v>-10852623</v>
      </c>
      <c r="C169" s="10">
        <v>0</v>
      </c>
      <c r="D169" s="10">
        <v>0</v>
      </c>
      <c r="E169" s="10">
        <v>15219360</v>
      </c>
      <c r="F169" s="10">
        <v>1595493</v>
      </c>
      <c r="G169" s="78">
        <f t="shared" si="7"/>
        <v>16814853</v>
      </c>
      <c r="H169" s="10">
        <v>0</v>
      </c>
      <c r="I169" s="78">
        <f t="shared" si="8"/>
        <v>5962230</v>
      </c>
      <c r="J169" s="10">
        <v>-7445442</v>
      </c>
      <c r="K169" s="10">
        <f t="shared" si="6"/>
        <v>13407672</v>
      </c>
      <c r="L169" s="78"/>
    </row>
    <row r="170" spans="1:12" hidden="1" outlineLevel="1">
      <c r="A170" s="3" t="s">
        <v>162</v>
      </c>
      <c r="B170" s="78">
        <v>-154086525</v>
      </c>
      <c r="C170" s="10">
        <v>0</v>
      </c>
      <c r="D170" s="10">
        <v>0</v>
      </c>
      <c r="E170" s="10">
        <v>7270133</v>
      </c>
      <c r="F170" s="10">
        <v>46320588</v>
      </c>
      <c r="G170" s="78">
        <f t="shared" si="7"/>
        <v>53590721</v>
      </c>
      <c r="H170" s="10">
        <v>0</v>
      </c>
      <c r="I170" s="78">
        <f t="shared" si="8"/>
        <v>-100495804</v>
      </c>
      <c r="J170" s="10">
        <v>-104533625</v>
      </c>
      <c r="K170" s="10">
        <f t="shared" si="6"/>
        <v>4037821</v>
      </c>
      <c r="L170" s="78"/>
    </row>
    <row r="171" spans="1:12" hidden="1" outlineLevel="1">
      <c r="A171" s="3" t="s">
        <v>163</v>
      </c>
      <c r="B171" s="78">
        <v>-12384837</v>
      </c>
      <c r="C171" s="10">
        <v>0</v>
      </c>
      <c r="D171" s="10">
        <v>0</v>
      </c>
      <c r="E171" s="10">
        <v>0</v>
      </c>
      <c r="F171" s="10">
        <v>2710458</v>
      </c>
      <c r="G171" s="78">
        <f t="shared" si="7"/>
        <v>2710458</v>
      </c>
      <c r="H171" s="10">
        <v>0</v>
      </c>
      <c r="I171" s="78">
        <f t="shared" si="8"/>
        <v>-9674379</v>
      </c>
      <c r="J171" s="10">
        <v>-9674384</v>
      </c>
      <c r="K171" s="10">
        <f t="shared" si="6"/>
        <v>5</v>
      </c>
      <c r="L171" s="78"/>
    </row>
    <row r="172" spans="1:12" hidden="1" outlineLevel="1">
      <c r="A172" s="3" t="s">
        <v>164</v>
      </c>
      <c r="B172" s="78">
        <v>-26988885</v>
      </c>
      <c r="C172" s="10">
        <v>0</v>
      </c>
      <c r="D172" s="10">
        <v>0</v>
      </c>
      <c r="E172" s="10">
        <v>0</v>
      </c>
      <c r="F172" s="10">
        <v>11132739</v>
      </c>
      <c r="G172" s="78">
        <f t="shared" si="7"/>
        <v>11132739</v>
      </c>
      <c r="H172" s="10">
        <v>0</v>
      </c>
      <c r="I172" s="78">
        <f t="shared" si="8"/>
        <v>-15856146</v>
      </c>
      <c r="J172" s="10">
        <v>-15856146</v>
      </c>
      <c r="K172" s="10">
        <f t="shared" si="6"/>
        <v>0</v>
      </c>
      <c r="L172" s="78"/>
    </row>
    <row r="173" spans="1:12" hidden="1" outlineLevel="1">
      <c r="A173" s="3" t="s">
        <v>165</v>
      </c>
      <c r="B173" s="78">
        <v>0</v>
      </c>
      <c r="C173" s="10">
        <v>0</v>
      </c>
      <c r="D173" s="10">
        <v>0</v>
      </c>
      <c r="E173" s="10">
        <v>8112794</v>
      </c>
      <c r="F173" s="10">
        <v>0</v>
      </c>
      <c r="G173" s="78">
        <f t="shared" si="7"/>
        <v>8112794</v>
      </c>
      <c r="H173" s="10">
        <v>0</v>
      </c>
      <c r="I173" s="78">
        <f t="shared" si="8"/>
        <v>8112794</v>
      </c>
      <c r="J173" s="10">
        <v>261812</v>
      </c>
      <c r="K173" s="10">
        <f t="shared" si="6"/>
        <v>7850982</v>
      </c>
      <c r="L173" s="78"/>
    </row>
    <row r="174" spans="1:12" hidden="1" outlineLevel="1">
      <c r="A174" s="3" t="s">
        <v>166</v>
      </c>
      <c r="B174" s="78">
        <v>-8472528</v>
      </c>
      <c r="C174" s="10">
        <v>0</v>
      </c>
      <c r="D174" s="10">
        <v>0</v>
      </c>
      <c r="E174" s="10">
        <v>5267496</v>
      </c>
      <c r="F174" s="10">
        <v>1284903</v>
      </c>
      <c r="G174" s="78">
        <f t="shared" si="7"/>
        <v>6552399</v>
      </c>
      <c r="H174" s="10">
        <v>0</v>
      </c>
      <c r="I174" s="78">
        <f t="shared" si="8"/>
        <v>-1920129</v>
      </c>
      <c r="J174" s="10">
        <v>-3800142</v>
      </c>
      <c r="K174" s="10">
        <f t="shared" si="6"/>
        <v>1880013</v>
      </c>
      <c r="L174" s="78"/>
    </row>
    <row r="175" spans="1:12" hidden="1" outlineLevel="1">
      <c r="A175" s="3" t="s">
        <v>167</v>
      </c>
      <c r="B175" s="78">
        <v>-1212255</v>
      </c>
      <c r="C175" s="10">
        <v>0</v>
      </c>
      <c r="D175" s="10">
        <v>0</v>
      </c>
      <c r="E175" s="10">
        <v>222703</v>
      </c>
      <c r="F175" s="10">
        <v>542178</v>
      </c>
      <c r="G175" s="78">
        <f t="shared" si="7"/>
        <v>764881</v>
      </c>
      <c r="H175" s="10">
        <v>0</v>
      </c>
      <c r="I175" s="78">
        <f t="shared" si="8"/>
        <v>-447374</v>
      </c>
      <c r="J175" s="10">
        <v>-670077</v>
      </c>
      <c r="K175" s="10">
        <f t="shared" si="6"/>
        <v>222703</v>
      </c>
      <c r="L175" s="78"/>
    </row>
    <row r="176" spans="1:12" hidden="1" outlineLevel="1">
      <c r="A176" s="3" t="s">
        <v>168</v>
      </c>
      <c r="B176" s="78">
        <v>-7054785</v>
      </c>
      <c r="C176" s="10">
        <v>0</v>
      </c>
      <c r="D176" s="10">
        <v>0</v>
      </c>
      <c r="E176" s="10">
        <v>579000</v>
      </c>
      <c r="F176" s="10">
        <v>2715147</v>
      </c>
      <c r="G176" s="78">
        <f t="shared" si="7"/>
        <v>3294147</v>
      </c>
      <c r="H176" s="10">
        <v>0</v>
      </c>
      <c r="I176" s="78">
        <f t="shared" si="8"/>
        <v>-3760638</v>
      </c>
      <c r="J176" s="10">
        <v>-4672044</v>
      </c>
      <c r="K176" s="10">
        <f t="shared" si="6"/>
        <v>911406</v>
      </c>
      <c r="L176" s="78"/>
    </row>
    <row r="177" spans="1:12" hidden="1" outlineLevel="1">
      <c r="A177" s="3" t="s">
        <v>169</v>
      </c>
      <c r="B177" s="78">
        <v>-28770147</v>
      </c>
      <c r="C177" s="10">
        <v>0</v>
      </c>
      <c r="D177" s="10">
        <v>0</v>
      </c>
      <c r="E177" s="10">
        <v>7915262</v>
      </c>
      <c r="F177" s="10">
        <v>2883591</v>
      </c>
      <c r="G177" s="78">
        <f t="shared" si="7"/>
        <v>10798853</v>
      </c>
      <c r="H177" s="10">
        <v>0</v>
      </c>
      <c r="I177" s="78">
        <f t="shared" si="8"/>
        <v>-17971294</v>
      </c>
      <c r="J177" s="10">
        <v>-19733012</v>
      </c>
      <c r="K177" s="10">
        <f t="shared" si="6"/>
        <v>1761718</v>
      </c>
      <c r="L177" s="78"/>
    </row>
    <row r="178" spans="1:12" hidden="1" outlineLevel="1">
      <c r="A178" s="3" t="s">
        <v>170</v>
      </c>
      <c r="B178" s="78">
        <v>0</v>
      </c>
      <c r="C178" s="10">
        <v>0</v>
      </c>
      <c r="D178" s="10">
        <v>0</v>
      </c>
      <c r="E178" s="10">
        <v>67358</v>
      </c>
      <c r="F178" s="10">
        <v>0</v>
      </c>
      <c r="G178" s="78">
        <f t="shared" si="7"/>
        <v>67358</v>
      </c>
      <c r="H178" s="10">
        <v>0</v>
      </c>
      <c r="I178" s="78">
        <f t="shared" si="8"/>
        <v>67358</v>
      </c>
      <c r="J178" s="10">
        <v>63200</v>
      </c>
      <c r="K178" s="10">
        <f t="shared" si="6"/>
        <v>4158</v>
      </c>
      <c r="L178" s="78"/>
    </row>
    <row r="179" spans="1:12" hidden="1" outlineLevel="1">
      <c r="A179" s="3" t="s">
        <v>171</v>
      </c>
      <c r="B179" s="78">
        <v>-7450065</v>
      </c>
      <c r="C179" s="10">
        <v>0</v>
      </c>
      <c r="D179" s="10">
        <v>0</v>
      </c>
      <c r="E179" s="10">
        <v>6426413</v>
      </c>
      <c r="F179" s="10">
        <v>1443672</v>
      </c>
      <c r="G179" s="78">
        <f t="shared" si="7"/>
        <v>7870085</v>
      </c>
      <c r="H179" s="10">
        <v>0</v>
      </c>
      <c r="I179" s="78">
        <f t="shared" si="8"/>
        <v>420020</v>
      </c>
      <c r="J179" s="10">
        <v>-1880179</v>
      </c>
      <c r="K179" s="10">
        <f t="shared" si="6"/>
        <v>2300199</v>
      </c>
      <c r="L179" s="78"/>
    </row>
    <row r="180" spans="1:12" hidden="1" outlineLevel="1">
      <c r="A180" s="3" t="s">
        <v>172</v>
      </c>
      <c r="B180" s="78">
        <v>-13092849</v>
      </c>
      <c r="C180" s="10">
        <v>0</v>
      </c>
      <c r="D180" s="10">
        <v>0</v>
      </c>
      <c r="E180" s="10">
        <v>0</v>
      </c>
      <c r="F180" s="10">
        <v>9214443</v>
      </c>
      <c r="G180" s="78">
        <f t="shared" si="7"/>
        <v>9214443</v>
      </c>
      <c r="H180" s="10">
        <v>0</v>
      </c>
      <c r="I180" s="78">
        <f t="shared" si="8"/>
        <v>-3878406</v>
      </c>
      <c r="J180" s="10">
        <v>-3878412</v>
      </c>
      <c r="K180" s="10">
        <f t="shared" si="6"/>
        <v>6</v>
      </c>
      <c r="L180" s="78"/>
    </row>
    <row r="181" spans="1:12" hidden="1" outlineLevel="1">
      <c r="A181" s="3" t="s">
        <v>173</v>
      </c>
      <c r="B181" s="78">
        <v>0</v>
      </c>
      <c r="C181" s="10">
        <v>0</v>
      </c>
      <c r="D181" s="10">
        <v>0</v>
      </c>
      <c r="E181" s="10">
        <v>0</v>
      </c>
      <c r="F181" s="10">
        <v>1235826</v>
      </c>
      <c r="G181" s="78">
        <f t="shared" si="7"/>
        <v>1235826</v>
      </c>
      <c r="H181" s="10">
        <v>0</v>
      </c>
      <c r="I181" s="78">
        <f t="shared" si="8"/>
        <v>1235826</v>
      </c>
      <c r="J181" s="10">
        <v>1235826</v>
      </c>
      <c r="K181" s="10">
        <f t="shared" si="6"/>
        <v>0</v>
      </c>
      <c r="L181" s="78"/>
    </row>
    <row r="182" spans="1:12" hidden="1" outlineLevel="1">
      <c r="A182" s="3" t="s">
        <v>174</v>
      </c>
      <c r="B182" s="78">
        <v>-183771548</v>
      </c>
      <c r="C182" s="10">
        <v>0</v>
      </c>
      <c r="D182" s="10">
        <v>0</v>
      </c>
      <c r="E182" s="10">
        <v>79516937</v>
      </c>
      <c r="F182" s="10">
        <v>47643345</v>
      </c>
      <c r="G182" s="78">
        <f t="shared" si="7"/>
        <v>127160282</v>
      </c>
      <c r="H182" s="10">
        <v>0</v>
      </c>
      <c r="I182" s="78">
        <f t="shared" si="8"/>
        <v>-56611266</v>
      </c>
      <c r="J182" s="10">
        <v>-129201396</v>
      </c>
      <c r="K182" s="10">
        <f t="shared" si="6"/>
        <v>72590130</v>
      </c>
      <c r="L182" s="78"/>
    </row>
    <row r="183" spans="1:12" hidden="1" outlineLevel="1">
      <c r="A183" s="3" t="s">
        <v>175</v>
      </c>
      <c r="B183" s="78">
        <v>-27095112</v>
      </c>
      <c r="C183" s="10">
        <v>0</v>
      </c>
      <c r="D183" s="10">
        <v>0</v>
      </c>
      <c r="E183" s="10">
        <v>333006</v>
      </c>
      <c r="F183" s="10">
        <v>7693794</v>
      </c>
      <c r="G183" s="78">
        <f t="shared" si="7"/>
        <v>8026800</v>
      </c>
      <c r="H183" s="10">
        <v>0</v>
      </c>
      <c r="I183" s="78">
        <f t="shared" si="8"/>
        <v>-19068312</v>
      </c>
      <c r="J183" s="10">
        <v>-19384164</v>
      </c>
      <c r="K183" s="10">
        <f t="shared" si="6"/>
        <v>315852</v>
      </c>
      <c r="L183" s="78"/>
    </row>
    <row r="184" spans="1:12" hidden="1" outlineLevel="1">
      <c r="A184" s="3" t="s">
        <v>176</v>
      </c>
      <c r="B184" s="78">
        <v>-3127554</v>
      </c>
      <c r="C184" s="10">
        <v>0</v>
      </c>
      <c r="D184" s="10">
        <v>0</v>
      </c>
      <c r="E184" s="10">
        <v>1280639</v>
      </c>
      <c r="F184" s="10">
        <v>452475</v>
      </c>
      <c r="G184" s="78">
        <f t="shared" si="7"/>
        <v>1733114</v>
      </c>
      <c r="H184" s="10">
        <v>0</v>
      </c>
      <c r="I184" s="78">
        <f t="shared" si="8"/>
        <v>-1394440</v>
      </c>
      <c r="J184" s="10">
        <v>-1249179</v>
      </c>
      <c r="K184" s="10">
        <f t="shared" si="6"/>
        <v>-145261</v>
      </c>
      <c r="L184" s="78"/>
    </row>
    <row r="185" spans="1:12" hidden="1" outlineLevel="1">
      <c r="A185" s="3" t="s">
        <v>177</v>
      </c>
      <c r="B185" s="78">
        <v>-94355001</v>
      </c>
      <c r="C185" s="10">
        <v>0</v>
      </c>
      <c r="D185" s="10">
        <v>0</v>
      </c>
      <c r="E185" s="10">
        <v>57591387</v>
      </c>
      <c r="F185" s="10">
        <v>15167817</v>
      </c>
      <c r="G185" s="78">
        <f t="shared" si="7"/>
        <v>72759204</v>
      </c>
      <c r="H185" s="10">
        <v>0</v>
      </c>
      <c r="I185" s="78">
        <f t="shared" si="8"/>
        <v>-21595797</v>
      </c>
      <c r="J185" s="10">
        <v>-54084797</v>
      </c>
      <c r="K185" s="10">
        <f t="shared" si="6"/>
        <v>32489000</v>
      </c>
      <c r="L185" s="78"/>
    </row>
    <row r="186" spans="1:12" hidden="1" outlineLevel="1">
      <c r="A186" s="3" t="s">
        <v>178</v>
      </c>
      <c r="B186" s="78">
        <v>-13382721</v>
      </c>
      <c r="C186" s="10">
        <v>0</v>
      </c>
      <c r="D186" s="10">
        <v>0</v>
      </c>
      <c r="E186" s="10">
        <v>0</v>
      </c>
      <c r="F186" s="10">
        <v>4517001</v>
      </c>
      <c r="G186" s="78">
        <f t="shared" si="7"/>
        <v>4517001</v>
      </c>
      <c r="H186" s="10">
        <v>0</v>
      </c>
      <c r="I186" s="78">
        <f t="shared" si="8"/>
        <v>-8865720</v>
      </c>
      <c r="J186" s="78">
        <v>-8873568</v>
      </c>
      <c r="K186" s="10">
        <f t="shared" si="6"/>
        <v>7848</v>
      </c>
      <c r="L186" s="78"/>
    </row>
    <row r="187" spans="1:12" hidden="1" outlineLevel="1">
      <c r="A187" s="3" t="s">
        <v>179</v>
      </c>
      <c r="B187" s="78">
        <v>-6041727</v>
      </c>
      <c r="C187" s="10">
        <v>0</v>
      </c>
      <c r="D187" s="10">
        <v>0</v>
      </c>
      <c r="E187" s="10">
        <v>0</v>
      </c>
      <c r="F187" s="10">
        <v>2839311</v>
      </c>
      <c r="G187" s="78">
        <f t="shared" si="7"/>
        <v>2839311</v>
      </c>
      <c r="H187" s="10">
        <v>0</v>
      </c>
      <c r="I187" s="78">
        <f t="shared" si="8"/>
        <v>-3202416</v>
      </c>
      <c r="J187" s="10">
        <v>-3282030</v>
      </c>
      <c r="K187" s="10">
        <f t="shared" si="6"/>
        <v>79614</v>
      </c>
      <c r="L187" s="78"/>
    </row>
    <row r="188" spans="1:12" s="4" customFormat="1" hidden="1" outlineLevel="1">
      <c r="A188" s="3" t="s">
        <v>180</v>
      </c>
      <c r="B188" s="78">
        <v>-3140451</v>
      </c>
      <c r="C188" s="10">
        <v>0</v>
      </c>
      <c r="D188" s="10">
        <v>0</v>
      </c>
      <c r="E188" s="10">
        <v>0</v>
      </c>
      <c r="F188" s="10">
        <v>1413000</v>
      </c>
      <c r="G188" s="78">
        <f t="shared" si="7"/>
        <v>1413000</v>
      </c>
      <c r="H188" s="10">
        <v>0</v>
      </c>
      <c r="I188" s="78">
        <f t="shared" si="8"/>
        <v>-1727451</v>
      </c>
      <c r="J188" s="10">
        <v>-1727451</v>
      </c>
      <c r="K188" s="10">
        <f t="shared" si="6"/>
        <v>0</v>
      </c>
      <c r="L188" s="78"/>
    </row>
    <row r="189" spans="1:12" hidden="1" outlineLevel="1">
      <c r="A189" s="3" t="s">
        <v>309</v>
      </c>
      <c r="B189" s="78">
        <v>-28480869</v>
      </c>
      <c r="C189" s="10">
        <v>0</v>
      </c>
      <c r="D189" s="10">
        <v>0</v>
      </c>
      <c r="E189" s="10">
        <v>20209281</v>
      </c>
      <c r="F189" s="10">
        <v>2848743</v>
      </c>
      <c r="G189" s="78">
        <f t="shared" si="7"/>
        <v>23058024</v>
      </c>
      <c r="H189" s="10">
        <v>0</v>
      </c>
      <c r="I189" s="78">
        <f t="shared" si="8"/>
        <v>-5422845</v>
      </c>
      <c r="J189" s="10">
        <v>138901412</v>
      </c>
      <c r="K189" s="10">
        <f t="shared" si="6"/>
        <v>-144324257</v>
      </c>
      <c r="L189" s="78"/>
    </row>
    <row r="190" spans="1:12" hidden="1" outlineLevel="1">
      <c r="A190" s="3" t="s">
        <v>181</v>
      </c>
      <c r="B190" s="78">
        <v>-13572090</v>
      </c>
      <c r="C190" s="10">
        <v>0</v>
      </c>
      <c r="D190" s="10">
        <v>0</v>
      </c>
      <c r="E190" s="10">
        <v>13453817</v>
      </c>
      <c r="F190" s="78">
        <v>0</v>
      </c>
      <c r="G190" s="78">
        <f t="shared" si="7"/>
        <v>13453817</v>
      </c>
      <c r="H190" s="10">
        <v>0</v>
      </c>
      <c r="I190" s="78">
        <f t="shared" si="8"/>
        <v>-118273</v>
      </c>
      <c r="J190" s="78">
        <v>94500</v>
      </c>
      <c r="K190" s="10">
        <f t="shared" si="6"/>
        <v>-212773</v>
      </c>
      <c r="L190" s="78"/>
    </row>
    <row r="191" spans="1:12" hidden="1" outlineLevel="1">
      <c r="A191" s="3" t="s">
        <v>182</v>
      </c>
      <c r="B191" s="78">
        <v>-18901665</v>
      </c>
      <c r="C191" s="10">
        <v>0</v>
      </c>
      <c r="D191" s="10">
        <v>0</v>
      </c>
      <c r="E191" s="10">
        <v>3897890</v>
      </c>
      <c r="F191" s="78">
        <v>4711248</v>
      </c>
      <c r="G191" s="78">
        <f t="shared" si="7"/>
        <v>8609138</v>
      </c>
      <c r="H191" s="10">
        <v>6465997</v>
      </c>
      <c r="I191" s="78">
        <f t="shared" si="8"/>
        <v>-3826530</v>
      </c>
      <c r="J191" s="78">
        <v>-3404420</v>
      </c>
      <c r="K191" s="10">
        <f t="shared" si="6"/>
        <v>-422110</v>
      </c>
      <c r="L191" s="78"/>
    </row>
    <row r="192" spans="1:12" s="4" customFormat="1" hidden="1" outlineLevel="1">
      <c r="A192" s="3" t="s">
        <v>183</v>
      </c>
      <c r="B192" s="78">
        <v>-25579134</v>
      </c>
      <c r="C192" s="10">
        <v>0</v>
      </c>
      <c r="D192" s="10">
        <v>0</v>
      </c>
      <c r="E192" s="10">
        <v>2400299</v>
      </c>
      <c r="F192" s="78">
        <v>6801399</v>
      </c>
      <c r="G192" s="78">
        <f t="shared" si="7"/>
        <v>9201698</v>
      </c>
      <c r="H192" s="10">
        <v>6465997</v>
      </c>
      <c r="I192" s="78">
        <f t="shared" si="8"/>
        <v>-9911439</v>
      </c>
      <c r="J192" s="78">
        <v>-9621728</v>
      </c>
      <c r="K192" s="10">
        <f t="shared" si="6"/>
        <v>-289711</v>
      </c>
      <c r="L192" s="78"/>
    </row>
    <row r="193" spans="1:12" s="4" customFormat="1" ht="15" hidden="1" customHeight="1" outlineLevel="1">
      <c r="A193" s="3" t="s">
        <v>184</v>
      </c>
      <c r="B193" s="78">
        <v>0</v>
      </c>
      <c r="C193" s="10">
        <v>0</v>
      </c>
      <c r="D193" s="10">
        <v>0</v>
      </c>
      <c r="E193" s="10">
        <v>483957</v>
      </c>
      <c r="F193" s="10">
        <v>0</v>
      </c>
      <c r="G193" s="78">
        <f t="shared" si="7"/>
        <v>483957</v>
      </c>
      <c r="H193" s="10">
        <v>760130595</v>
      </c>
      <c r="I193" s="78">
        <f t="shared" si="8"/>
        <v>760614552</v>
      </c>
      <c r="J193" s="78">
        <v>688943997</v>
      </c>
      <c r="K193" s="10">
        <f t="shared" si="6"/>
        <v>71670555</v>
      </c>
      <c r="L193" s="78"/>
    </row>
    <row r="194" spans="1:12" s="4" customFormat="1" collapsed="1">
      <c r="A194" s="4" t="s">
        <v>185</v>
      </c>
      <c r="B194" s="5">
        <v>-66643718</v>
      </c>
      <c r="C194" s="5">
        <v>40854150</v>
      </c>
      <c r="D194" s="5">
        <v>0</v>
      </c>
      <c r="E194" s="5">
        <v>24227650</v>
      </c>
      <c r="F194" s="5">
        <v>2788659</v>
      </c>
      <c r="G194" s="5">
        <f t="shared" si="7"/>
        <v>67870459</v>
      </c>
      <c r="H194" s="5">
        <v>0</v>
      </c>
      <c r="I194" s="5">
        <f t="shared" si="8"/>
        <v>1226741</v>
      </c>
      <c r="J194" s="5">
        <v>3263760</v>
      </c>
      <c r="K194" s="5">
        <f t="shared" si="6"/>
        <v>-2037019</v>
      </c>
      <c r="L194" s="78"/>
    </row>
    <row r="195" spans="1:12" s="16" customFormat="1" ht="15" hidden="1" customHeight="1" outlineLevel="1">
      <c r="A195" s="16" t="s">
        <v>186</v>
      </c>
      <c r="B195" s="78">
        <v>-60719020</v>
      </c>
      <c r="C195" s="78">
        <v>40854150</v>
      </c>
      <c r="D195" s="78">
        <v>0</v>
      </c>
      <c r="E195" s="78">
        <v>17256474</v>
      </c>
      <c r="F195" s="78">
        <v>0</v>
      </c>
      <c r="G195" s="78">
        <f t="shared" si="7"/>
        <v>58110624</v>
      </c>
      <c r="H195" s="78">
        <v>0</v>
      </c>
      <c r="I195" s="78">
        <f t="shared" si="8"/>
        <v>-2608396</v>
      </c>
      <c r="J195" s="10">
        <v>-1799899</v>
      </c>
      <c r="K195" s="10">
        <f t="shared" si="6"/>
        <v>-808497</v>
      </c>
      <c r="L195" s="78"/>
    </row>
    <row r="196" spans="1:12" s="3" customFormat="1" hidden="1" outlineLevel="1">
      <c r="A196" s="3" t="s">
        <v>187</v>
      </c>
      <c r="B196" s="78">
        <v>-2799698</v>
      </c>
      <c r="C196" s="78">
        <v>0</v>
      </c>
      <c r="D196" s="78">
        <v>0</v>
      </c>
      <c r="E196" s="78">
        <v>1335348</v>
      </c>
      <c r="F196" s="78">
        <v>1302813</v>
      </c>
      <c r="G196" s="78">
        <f t="shared" si="7"/>
        <v>2638161</v>
      </c>
      <c r="H196" s="78">
        <v>0</v>
      </c>
      <c r="I196" s="78">
        <f t="shared" si="8"/>
        <v>-161537</v>
      </c>
      <c r="J196" s="78">
        <v>727813</v>
      </c>
      <c r="K196" s="10">
        <f t="shared" si="6"/>
        <v>-889350</v>
      </c>
    </row>
    <row r="197" spans="1:12" s="3" customFormat="1" hidden="1" outlineLevel="1">
      <c r="A197" s="3" t="s">
        <v>188</v>
      </c>
      <c r="B197" s="10">
        <v>-3125000</v>
      </c>
      <c r="C197" s="10">
        <v>0</v>
      </c>
      <c r="D197" s="10">
        <v>0</v>
      </c>
      <c r="E197" s="10">
        <v>5635828</v>
      </c>
      <c r="F197" s="10">
        <v>1485846</v>
      </c>
      <c r="G197" s="78">
        <f t="shared" si="7"/>
        <v>7121674</v>
      </c>
      <c r="H197" s="10">
        <v>0</v>
      </c>
      <c r="I197" s="78">
        <f t="shared" si="8"/>
        <v>3996674</v>
      </c>
      <c r="J197" s="78">
        <v>4335846</v>
      </c>
      <c r="K197" s="10">
        <f t="shared" si="6"/>
        <v>-339172</v>
      </c>
      <c r="L197" s="10"/>
    </row>
    <row r="198" spans="1:12" s="4" customFormat="1" ht="15" hidden="1" customHeight="1" outlineLevel="1">
      <c r="A198" s="4" t="s">
        <v>227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f t="shared" si="7"/>
        <v>0</v>
      </c>
      <c r="H198" s="5">
        <v>0</v>
      </c>
      <c r="I198" s="5">
        <f t="shared" si="8"/>
        <v>0</v>
      </c>
      <c r="J198" s="5">
        <v>0</v>
      </c>
      <c r="K198" s="5">
        <f t="shared" si="6"/>
        <v>0</v>
      </c>
      <c r="L198" s="10"/>
    </row>
    <row r="199" spans="1:12" s="4" customFormat="1" ht="2.75" customHeight="1" collapsed="1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78"/>
    </row>
    <row r="200" spans="1:12" ht="6" customHeight="1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78"/>
    </row>
    <row r="201" spans="1:12">
      <c r="A201" s="4"/>
      <c r="B201" s="10"/>
      <c r="C201" s="5"/>
      <c r="D201" s="5"/>
      <c r="E201" s="10"/>
      <c r="F201" s="5"/>
      <c r="G201" s="5" t="s">
        <v>216</v>
      </c>
      <c r="H201" s="10"/>
      <c r="I201" s="5">
        <v>0</v>
      </c>
      <c r="J201" s="5">
        <v>0</v>
      </c>
      <c r="K201" s="5">
        <f>+I201-J201</f>
        <v>0</v>
      </c>
      <c r="L201" s="78"/>
    </row>
    <row r="202" spans="1:12" ht="6" customHeight="1">
      <c r="A202" s="4"/>
      <c r="B202" s="10"/>
      <c r="C202" s="5"/>
      <c r="D202" s="5"/>
      <c r="E202" s="10"/>
      <c r="F202" s="5"/>
      <c r="G202" s="10"/>
      <c r="H202" s="10"/>
      <c r="I202" s="10"/>
      <c r="J202" s="10"/>
      <c r="K202" s="10"/>
      <c r="L202" s="78"/>
    </row>
    <row r="203" spans="1:12" ht="14.65" thickBot="1">
      <c r="A203" s="4"/>
      <c r="B203" s="10"/>
      <c r="C203" s="10"/>
      <c r="D203" s="10"/>
      <c r="E203" s="10"/>
      <c r="F203" s="10"/>
      <c r="G203" s="5" t="s">
        <v>228</v>
      </c>
      <c r="H203" s="10"/>
      <c r="I203" s="12">
        <f>+I7+I12+I40+I41+I67+I79+I98+I100+I105+I114+I123+I135+I150+I155+I198+I201+I133+I194</f>
        <v>364417271</v>
      </c>
      <c r="J203" s="12">
        <f>+J7+J12+J40+J41+J67+J79+J98+J100+J105+J114+J123+J135+J150+J155+J198+J201+J133+J194</f>
        <v>62961371</v>
      </c>
      <c r="K203" s="12">
        <f>+K7+K12+K40+K41+K67+K79+K98+K100+K105+K114+K123+K135+K150+K155+K198+K201+K133+K194</f>
        <v>301455900</v>
      </c>
      <c r="L203" s="78"/>
    </row>
    <row r="204" spans="1:12" ht="2.75" customHeight="1" thickTop="1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78"/>
    </row>
    <row r="205" spans="1:12" s="4" customFormat="1" ht="2.75" customHeight="1">
      <c r="B205" s="10"/>
      <c r="C205" s="10"/>
      <c r="D205" s="10"/>
      <c r="E205" s="10"/>
      <c r="F205" s="10"/>
      <c r="G205" s="5"/>
      <c r="H205" s="10"/>
      <c r="I205" s="5"/>
      <c r="J205" s="5"/>
      <c r="K205" s="5"/>
      <c r="L205" s="78"/>
    </row>
    <row r="206" spans="1:12" ht="2.75" customHeight="1">
      <c r="A206" s="4"/>
      <c r="B206" s="10"/>
      <c r="C206" s="5"/>
      <c r="D206" s="5"/>
      <c r="E206" s="10"/>
      <c r="F206" s="5"/>
      <c r="G206" s="5"/>
      <c r="H206" s="10"/>
      <c r="I206" s="5"/>
      <c r="J206" s="5"/>
      <c r="K206" s="5"/>
      <c r="L206" s="78"/>
    </row>
    <row r="207" spans="1:12">
      <c r="A207" s="4" t="s">
        <v>189</v>
      </c>
      <c r="B207" s="5">
        <v>-171177297</v>
      </c>
      <c r="C207" s="5">
        <v>25283630</v>
      </c>
      <c r="D207" s="5">
        <v>0</v>
      </c>
      <c r="E207" s="5">
        <v>126491749</v>
      </c>
      <c r="F207" s="5">
        <v>6403977</v>
      </c>
      <c r="G207" s="5">
        <f t="shared" ref="G207:G233" si="9">SUM(C207:F207)</f>
        <v>158179356</v>
      </c>
      <c r="H207" s="5">
        <v>0</v>
      </c>
      <c r="I207" s="5">
        <f t="shared" ref="I207:I233" si="10">+B207+G207+H207</f>
        <v>-12997941</v>
      </c>
      <c r="J207" s="5">
        <v>-25089968</v>
      </c>
      <c r="K207" s="5">
        <f t="shared" ref="K207:K233" si="11">+I207-J207</f>
        <v>12092027</v>
      </c>
    </row>
    <row r="208" spans="1:12" hidden="1" outlineLevel="1">
      <c r="A208" t="s">
        <v>190</v>
      </c>
      <c r="B208" s="87">
        <v>-161848203</v>
      </c>
      <c r="C208" s="78">
        <v>0</v>
      </c>
      <c r="D208" s="78">
        <v>0</v>
      </c>
      <c r="E208" s="78">
        <v>0</v>
      </c>
      <c r="F208" s="78">
        <v>0</v>
      </c>
      <c r="G208" s="78">
        <f t="shared" si="9"/>
        <v>0</v>
      </c>
      <c r="H208" s="78">
        <v>0</v>
      </c>
      <c r="I208" s="78">
        <f t="shared" si="10"/>
        <v>-161848203</v>
      </c>
      <c r="J208" s="78">
        <v>-158028000</v>
      </c>
      <c r="K208" s="78">
        <f t="shared" si="11"/>
        <v>-3820203</v>
      </c>
    </row>
    <row r="209" spans="1:12" hidden="1" outlineLevel="1">
      <c r="A209" t="s">
        <v>191</v>
      </c>
      <c r="B209" s="10">
        <v>0</v>
      </c>
      <c r="C209" s="10">
        <v>0</v>
      </c>
      <c r="D209" s="10">
        <v>0</v>
      </c>
      <c r="E209" s="10">
        <v>50872789</v>
      </c>
      <c r="F209" s="10">
        <v>0</v>
      </c>
      <c r="G209" s="78">
        <f t="shared" si="9"/>
        <v>50872789</v>
      </c>
      <c r="H209" s="10">
        <v>0</v>
      </c>
      <c r="I209" s="78">
        <f t="shared" si="10"/>
        <v>50872789</v>
      </c>
      <c r="J209" s="10">
        <v>51755297</v>
      </c>
      <c r="K209" s="10">
        <f t="shared" si="11"/>
        <v>-882508</v>
      </c>
    </row>
    <row r="210" spans="1:12" hidden="1" outlineLevel="1">
      <c r="A210" t="s">
        <v>192</v>
      </c>
      <c r="B210" s="10">
        <v>0</v>
      </c>
      <c r="C210" s="10">
        <v>0</v>
      </c>
      <c r="D210" s="10">
        <v>0</v>
      </c>
      <c r="E210" s="10">
        <v>46728804</v>
      </c>
      <c r="F210" s="10">
        <v>0</v>
      </c>
      <c r="G210" s="78">
        <f t="shared" si="9"/>
        <v>46728804</v>
      </c>
      <c r="H210" s="10">
        <v>0</v>
      </c>
      <c r="I210" s="78">
        <f t="shared" si="10"/>
        <v>46728804</v>
      </c>
      <c r="J210" s="10">
        <v>36000000</v>
      </c>
      <c r="K210" s="10">
        <f t="shared" si="11"/>
        <v>10728804</v>
      </c>
      <c r="L210" s="78"/>
    </row>
    <row r="211" spans="1:12" hidden="1" outlineLevel="1">
      <c r="A211" t="s">
        <v>193</v>
      </c>
      <c r="B211" s="10">
        <v>-9329094</v>
      </c>
      <c r="C211" s="10">
        <v>25283630</v>
      </c>
      <c r="D211" s="10">
        <v>0</v>
      </c>
      <c r="E211" s="10">
        <v>28890156</v>
      </c>
      <c r="F211" s="10">
        <v>0</v>
      </c>
      <c r="G211" s="78">
        <f t="shared" si="9"/>
        <v>54173786</v>
      </c>
      <c r="H211" s="10">
        <v>0</v>
      </c>
      <c r="I211" s="78">
        <f t="shared" si="10"/>
        <v>44844692</v>
      </c>
      <c r="J211" s="10">
        <v>39402062</v>
      </c>
      <c r="K211" s="10">
        <f t="shared" si="11"/>
        <v>5442630</v>
      </c>
      <c r="L211" s="78"/>
    </row>
    <row r="212" spans="1:12" hidden="1" outlineLevel="1">
      <c r="A212" t="s">
        <v>194</v>
      </c>
      <c r="B212" s="10">
        <v>0</v>
      </c>
      <c r="C212" s="10">
        <v>0</v>
      </c>
      <c r="D212" s="10">
        <v>0</v>
      </c>
      <c r="E212" s="10">
        <v>0</v>
      </c>
      <c r="F212" s="10">
        <v>6403977</v>
      </c>
      <c r="G212" s="78">
        <f t="shared" si="9"/>
        <v>6403977</v>
      </c>
      <c r="H212" s="10">
        <v>0</v>
      </c>
      <c r="I212" s="78">
        <f t="shared" si="10"/>
        <v>6403977</v>
      </c>
      <c r="J212" s="10">
        <v>5780673</v>
      </c>
      <c r="K212" s="10">
        <f t="shared" si="11"/>
        <v>623304</v>
      </c>
      <c r="L212" s="78"/>
    </row>
    <row r="213" spans="1:12" collapsed="1">
      <c r="A213" s="4" t="s">
        <v>195</v>
      </c>
      <c r="B213" s="5">
        <v>-316890664</v>
      </c>
      <c r="C213" s="5">
        <v>0</v>
      </c>
      <c r="D213" s="5">
        <v>0</v>
      </c>
      <c r="E213" s="5">
        <v>286070516</v>
      </c>
      <c r="F213" s="5">
        <v>12750642</v>
      </c>
      <c r="G213" s="5">
        <f t="shared" si="9"/>
        <v>298821158</v>
      </c>
      <c r="H213" s="5">
        <v>-905453</v>
      </c>
      <c r="I213" s="5">
        <f t="shared" si="10"/>
        <v>-18974959</v>
      </c>
      <c r="J213" s="5">
        <v>-32422038</v>
      </c>
      <c r="K213" s="5">
        <f t="shared" si="11"/>
        <v>13447079</v>
      </c>
      <c r="L213" s="78"/>
    </row>
    <row r="214" spans="1:12" s="4" customFormat="1" hidden="1" outlineLevel="1">
      <c r="A214" t="s">
        <v>196</v>
      </c>
      <c r="B214" s="78">
        <v>-316890664</v>
      </c>
      <c r="C214" s="78">
        <v>0</v>
      </c>
      <c r="D214" s="78">
        <v>0</v>
      </c>
      <c r="E214" s="78">
        <v>0</v>
      </c>
      <c r="F214" s="78">
        <v>0</v>
      </c>
      <c r="G214" s="78">
        <f t="shared" si="9"/>
        <v>0</v>
      </c>
      <c r="H214" s="5">
        <v>0</v>
      </c>
      <c r="I214" s="78">
        <f t="shared" si="10"/>
        <v>-316890664</v>
      </c>
      <c r="J214" s="78">
        <v>-345000000</v>
      </c>
      <c r="K214" s="10">
        <f t="shared" si="11"/>
        <v>28109336</v>
      </c>
      <c r="L214" s="78"/>
    </row>
    <row r="215" spans="1:12" s="4" customFormat="1" hidden="1" outlineLevel="1">
      <c r="A215" t="s">
        <v>197</v>
      </c>
      <c r="B215" s="78">
        <v>0</v>
      </c>
      <c r="C215" s="10">
        <v>0</v>
      </c>
      <c r="D215" s="10">
        <v>0</v>
      </c>
      <c r="E215" s="10">
        <v>66801757</v>
      </c>
      <c r="F215" s="10">
        <v>0</v>
      </c>
      <c r="G215" s="78">
        <f t="shared" si="9"/>
        <v>66801757</v>
      </c>
      <c r="H215" s="10">
        <v>0</v>
      </c>
      <c r="I215" s="78">
        <f t="shared" si="10"/>
        <v>66801757</v>
      </c>
      <c r="J215" s="10">
        <v>79037572</v>
      </c>
      <c r="K215" s="10">
        <f t="shared" si="11"/>
        <v>-12235815</v>
      </c>
      <c r="L215" s="78"/>
    </row>
    <row r="216" spans="1:12" hidden="1" outlineLevel="1">
      <c r="A216" t="s">
        <v>198</v>
      </c>
      <c r="B216" s="10">
        <v>0</v>
      </c>
      <c r="C216" s="10">
        <v>0</v>
      </c>
      <c r="D216" s="10">
        <v>0</v>
      </c>
      <c r="E216" s="10">
        <v>175922601</v>
      </c>
      <c r="F216" s="10">
        <v>0</v>
      </c>
      <c r="G216" s="78">
        <f t="shared" si="9"/>
        <v>175922601</v>
      </c>
      <c r="H216" s="10">
        <v>0</v>
      </c>
      <c r="I216" s="78">
        <f t="shared" si="10"/>
        <v>175922601</v>
      </c>
      <c r="J216" s="10">
        <v>195200000</v>
      </c>
      <c r="K216" s="10">
        <f t="shared" si="11"/>
        <v>-19277399</v>
      </c>
      <c r="L216" s="78"/>
    </row>
    <row r="217" spans="1:12" hidden="1" outlineLevel="1">
      <c r="A217" t="s">
        <v>199</v>
      </c>
      <c r="B217" s="10">
        <v>0</v>
      </c>
      <c r="C217" s="10">
        <v>0</v>
      </c>
      <c r="D217" s="10">
        <v>0</v>
      </c>
      <c r="E217" s="78">
        <v>42426132</v>
      </c>
      <c r="F217" s="10">
        <v>0</v>
      </c>
      <c r="G217" s="78">
        <f t="shared" si="9"/>
        <v>42426132</v>
      </c>
      <c r="H217" s="10">
        <v>0</v>
      </c>
      <c r="I217" s="78">
        <f t="shared" si="10"/>
        <v>42426132</v>
      </c>
      <c r="J217" s="10">
        <v>25608094</v>
      </c>
      <c r="K217" s="10">
        <f t="shared" si="11"/>
        <v>16818038</v>
      </c>
      <c r="L217" s="78"/>
    </row>
    <row r="218" spans="1:12" hidden="1" outlineLevel="1">
      <c r="A218" t="s">
        <v>200</v>
      </c>
      <c r="B218" s="10">
        <v>0</v>
      </c>
      <c r="C218" s="10">
        <v>0</v>
      </c>
      <c r="D218" s="10">
        <v>0</v>
      </c>
      <c r="E218" s="10">
        <v>740726</v>
      </c>
      <c r="F218" s="10">
        <v>0</v>
      </c>
      <c r="G218" s="78">
        <f t="shared" si="9"/>
        <v>740726</v>
      </c>
      <c r="H218" s="10">
        <v>0</v>
      </c>
      <c r="I218" s="78">
        <f t="shared" si="10"/>
        <v>740726</v>
      </c>
      <c r="J218" s="10">
        <v>1760000</v>
      </c>
      <c r="K218" s="10">
        <f t="shared" si="11"/>
        <v>-1019274</v>
      </c>
      <c r="L218" s="78"/>
    </row>
    <row r="219" spans="1:12" s="4" customFormat="1" hidden="1" outlineLevel="1">
      <c r="A219" t="s">
        <v>201</v>
      </c>
      <c r="B219" s="10">
        <v>0</v>
      </c>
      <c r="C219" s="10">
        <v>0</v>
      </c>
      <c r="D219" s="10">
        <v>0</v>
      </c>
      <c r="E219" s="10">
        <v>179300</v>
      </c>
      <c r="F219" s="10">
        <v>0</v>
      </c>
      <c r="G219" s="78">
        <f t="shared" si="9"/>
        <v>179300</v>
      </c>
      <c r="H219" s="10">
        <v>-959656</v>
      </c>
      <c r="I219" s="78">
        <f t="shared" si="10"/>
        <v>-780356</v>
      </c>
      <c r="J219" s="10">
        <v>-1080000</v>
      </c>
      <c r="K219" s="10">
        <f t="shared" si="11"/>
        <v>299644</v>
      </c>
      <c r="L219" s="78"/>
    </row>
    <row r="220" spans="1:12" hidden="1" outlineLevel="1">
      <c r="A220" t="s">
        <v>202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78">
        <f t="shared" si="9"/>
        <v>0</v>
      </c>
      <c r="H220" s="10">
        <v>54203</v>
      </c>
      <c r="I220" s="78">
        <f t="shared" si="10"/>
        <v>54203</v>
      </c>
      <c r="J220" s="10">
        <v>0</v>
      </c>
      <c r="K220" s="10">
        <f t="shared" si="11"/>
        <v>54203</v>
      </c>
      <c r="L220" s="78"/>
    </row>
    <row r="221" spans="1:12" hidden="1" outlineLevel="1">
      <c r="A221" t="s">
        <v>203</v>
      </c>
      <c r="B221" s="10">
        <v>0</v>
      </c>
      <c r="C221" s="10">
        <v>0</v>
      </c>
      <c r="D221" s="10">
        <v>0</v>
      </c>
      <c r="E221" s="10">
        <v>0</v>
      </c>
      <c r="F221" s="10">
        <v>12750642</v>
      </c>
      <c r="G221" s="78">
        <f t="shared" si="9"/>
        <v>12750642</v>
      </c>
      <c r="H221" s="10">
        <v>0</v>
      </c>
      <c r="I221" s="78">
        <f t="shared" si="10"/>
        <v>12750642</v>
      </c>
      <c r="J221" s="10">
        <v>12052296</v>
      </c>
      <c r="K221" s="10">
        <f t="shared" si="11"/>
        <v>698346</v>
      </c>
      <c r="L221" s="78"/>
    </row>
    <row r="222" spans="1:12" collapsed="1">
      <c r="A222" s="4" t="s">
        <v>204</v>
      </c>
      <c r="B222" s="5">
        <v>-37240270</v>
      </c>
      <c r="C222" s="5">
        <v>0</v>
      </c>
      <c r="D222" s="5">
        <v>0</v>
      </c>
      <c r="E222" s="5">
        <v>46160795</v>
      </c>
      <c r="F222" s="5">
        <v>7496789</v>
      </c>
      <c r="G222" s="5">
        <f t="shared" si="9"/>
        <v>53657584</v>
      </c>
      <c r="H222" s="5">
        <v>12482454</v>
      </c>
      <c r="I222" s="5">
        <f t="shared" si="10"/>
        <v>28899768</v>
      </c>
      <c r="J222" s="5">
        <v>17911967</v>
      </c>
      <c r="K222" s="66">
        <f t="shared" si="11"/>
        <v>10987801</v>
      </c>
      <c r="L222" s="78"/>
    </row>
    <row r="223" spans="1:12">
      <c r="A223" s="4" t="s">
        <v>205</v>
      </c>
      <c r="B223" s="5">
        <v>-18194790</v>
      </c>
      <c r="C223" s="5">
        <v>0</v>
      </c>
      <c r="D223" s="5">
        <v>0</v>
      </c>
      <c r="E223" s="5">
        <v>17295428</v>
      </c>
      <c r="F223" s="5">
        <v>150877</v>
      </c>
      <c r="G223" s="5">
        <f t="shared" si="9"/>
        <v>17446305</v>
      </c>
      <c r="H223" s="5">
        <v>4138097</v>
      </c>
      <c r="I223" s="5">
        <f t="shared" si="10"/>
        <v>3389612</v>
      </c>
      <c r="J223" s="5">
        <v>2822961</v>
      </c>
      <c r="K223" s="5">
        <f t="shared" si="11"/>
        <v>566651</v>
      </c>
      <c r="L223" s="78"/>
    </row>
    <row r="224" spans="1:12" hidden="1" outlineLevel="1">
      <c r="A224" t="s">
        <v>206</v>
      </c>
      <c r="B224" s="78">
        <v>0</v>
      </c>
      <c r="C224" s="78">
        <v>0</v>
      </c>
      <c r="D224" s="78">
        <v>0</v>
      </c>
      <c r="E224" s="78">
        <v>0</v>
      </c>
      <c r="F224" s="78">
        <v>150877</v>
      </c>
      <c r="G224" s="78">
        <f t="shared" si="9"/>
        <v>150877</v>
      </c>
      <c r="H224" s="78">
        <v>0</v>
      </c>
      <c r="I224" s="78">
        <f t="shared" si="10"/>
        <v>150877</v>
      </c>
      <c r="J224" s="78">
        <v>150877</v>
      </c>
      <c r="K224" s="10">
        <f t="shared" si="11"/>
        <v>0</v>
      </c>
      <c r="L224" s="78"/>
    </row>
    <row r="225" spans="1:12" hidden="1" outlineLevel="1">
      <c r="A225" t="s">
        <v>207</v>
      </c>
      <c r="B225" s="78">
        <v>-18194790</v>
      </c>
      <c r="C225" s="78">
        <v>0</v>
      </c>
      <c r="D225" s="78">
        <v>0</v>
      </c>
      <c r="E225" s="78">
        <v>17295428</v>
      </c>
      <c r="F225" s="78">
        <v>0</v>
      </c>
      <c r="G225" s="78">
        <f t="shared" si="9"/>
        <v>17295428</v>
      </c>
      <c r="H225" s="78">
        <v>0</v>
      </c>
      <c r="I225" s="78">
        <f t="shared" si="10"/>
        <v>-899362</v>
      </c>
      <c r="J225" s="78">
        <v>-961081</v>
      </c>
      <c r="K225" s="10">
        <f t="shared" si="11"/>
        <v>61719</v>
      </c>
      <c r="L225" s="78"/>
    </row>
    <row r="226" spans="1:12" hidden="1" outlineLevel="1">
      <c r="A226" t="s">
        <v>208</v>
      </c>
      <c r="B226" s="78">
        <v>0</v>
      </c>
      <c r="C226" s="10">
        <v>0</v>
      </c>
      <c r="D226" s="10">
        <v>0</v>
      </c>
      <c r="E226" s="10">
        <v>0</v>
      </c>
      <c r="F226" s="10">
        <v>0</v>
      </c>
      <c r="G226" s="78">
        <f t="shared" si="9"/>
        <v>0</v>
      </c>
      <c r="H226" s="10">
        <v>4138097</v>
      </c>
      <c r="I226" s="78">
        <f t="shared" si="10"/>
        <v>4138097</v>
      </c>
      <c r="J226" s="10">
        <v>3633165</v>
      </c>
      <c r="K226" s="10">
        <f t="shared" si="11"/>
        <v>504932</v>
      </c>
      <c r="L226" s="78"/>
    </row>
    <row r="227" spans="1:12" s="4" customFormat="1" ht="15" customHeight="1" collapsed="1">
      <c r="A227" s="4" t="s">
        <v>209</v>
      </c>
      <c r="B227" s="5">
        <v>-213397589</v>
      </c>
      <c r="C227" s="5">
        <v>0</v>
      </c>
      <c r="D227" s="5">
        <v>0</v>
      </c>
      <c r="E227" s="5">
        <v>82715053</v>
      </c>
      <c r="F227" s="5">
        <v>23069358</v>
      </c>
      <c r="G227" s="5">
        <f t="shared" si="9"/>
        <v>105784411</v>
      </c>
      <c r="H227" s="5">
        <v>34752705</v>
      </c>
      <c r="I227" s="5">
        <f t="shared" si="10"/>
        <v>-72860473</v>
      </c>
      <c r="J227" s="5">
        <v>-89300861</v>
      </c>
      <c r="K227" s="5">
        <f t="shared" si="11"/>
        <v>16440388</v>
      </c>
      <c r="L227" s="78"/>
    </row>
    <row r="228" spans="1:12" s="4" customFormat="1" hidden="1" outlineLevel="1">
      <c r="A228" t="s">
        <v>210</v>
      </c>
      <c r="B228" s="78">
        <v>-213397589</v>
      </c>
      <c r="C228" s="78">
        <v>0</v>
      </c>
      <c r="D228" s="78">
        <v>0</v>
      </c>
      <c r="E228" s="78">
        <v>0</v>
      </c>
      <c r="F228" s="78">
        <v>0</v>
      </c>
      <c r="G228" s="78">
        <f t="shared" si="9"/>
        <v>0</v>
      </c>
      <c r="H228" s="78">
        <v>0</v>
      </c>
      <c r="I228" s="78">
        <f t="shared" si="10"/>
        <v>-213397589</v>
      </c>
      <c r="J228" s="78">
        <v>-210755000</v>
      </c>
      <c r="K228" s="10">
        <f t="shared" si="11"/>
        <v>-2642589</v>
      </c>
      <c r="L228" s="78"/>
    </row>
    <row r="229" spans="1:12" s="3" customFormat="1" ht="15" hidden="1" customHeight="1" outlineLevel="1">
      <c r="A229" t="s">
        <v>211</v>
      </c>
      <c r="B229" s="78">
        <v>0</v>
      </c>
      <c r="C229" s="10">
        <v>0</v>
      </c>
      <c r="D229" s="10">
        <v>0</v>
      </c>
      <c r="E229" s="10">
        <v>70416399</v>
      </c>
      <c r="F229" s="10">
        <v>0</v>
      </c>
      <c r="G229" s="78">
        <f t="shared" si="9"/>
        <v>70416399</v>
      </c>
      <c r="H229" s="10">
        <v>0</v>
      </c>
      <c r="I229" s="78">
        <f t="shared" si="10"/>
        <v>70416399</v>
      </c>
      <c r="J229" s="10">
        <v>59320129</v>
      </c>
      <c r="K229" s="10">
        <f t="shared" si="11"/>
        <v>11096270</v>
      </c>
      <c r="L229" s="16"/>
    </row>
    <row r="230" spans="1:12" s="3" customFormat="1" hidden="1" outlineLevel="1">
      <c r="A230" t="s">
        <v>212</v>
      </c>
      <c r="B230" s="10">
        <v>0</v>
      </c>
      <c r="C230" s="10">
        <v>0</v>
      </c>
      <c r="D230" s="10">
        <v>0</v>
      </c>
      <c r="E230" s="10">
        <v>4173159</v>
      </c>
      <c r="F230" s="10">
        <v>0</v>
      </c>
      <c r="G230" s="78">
        <f t="shared" si="9"/>
        <v>4173159</v>
      </c>
      <c r="H230" s="10">
        <v>0</v>
      </c>
      <c r="I230" s="78">
        <f t="shared" si="10"/>
        <v>4173159</v>
      </c>
      <c r="J230" s="10">
        <v>2765000</v>
      </c>
      <c r="K230" s="10">
        <f t="shared" si="11"/>
        <v>1408159</v>
      </c>
      <c r="L230" s="78"/>
    </row>
    <row r="231" spans="1:12" hidden="1" outlineLevel="1">
      <c r="A231" t="s">
        <v>213</v>
      </c>
      <c r="B231" s="10">
        <v>0</v>
      </c>
      <c r="C231" s="10">
        <v>0</v>
      </c>
      <c r="D231" s="10">
        <v>0</v>
      </c>
      <c r="E231" s="10">
        <v>8125495</v>
      </c>
      <c r="F231" s="10">
        <v>0</v>
      </c>
      <c r="G231" s="78">
        <f t="shared" si="9"/>
        <v>8125495</v>
      </c>
      <c r="H231" s="10">
        <v>0</v>
      </c>
      <c r="I231" s="78">
        <f t="shared" si="10"/>
        <v>8125495</v>
      </c>
      <c r="J231" s="10">
        <v>6825000</v>
      </c>
      <c r="K231" s="10">
        <f t="shared" si="11"/>
        <v>1300495</v>
      </c>
      <c r="L231" s="78"/>
    </row>
    <row r="232" spans="1:12" hidden="1" outlineLevel="1">
      <c r="A232" t="s">
        <v>214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78">
        <f t="shared" si="9"/>
        <v>0</v>
      </c>
      <c r="H232" s="10">
        <v>34752705</v>
      </c>
      <c r="I232" s="78">
        <f t="shared" si="10"/>
        <v>34752705</v>
      </c>
      <c r="J232" s="10">
        <v>30552753</v>
      </c>
      <c r="K232" s="10">
        <f t="shared" si="11"/>
        <v>4199952</v>
      </c>
      <c r="L232" s="78"/>
    </row>
    <row r="233" spans="1:12" hidden="1" outlineLevel="1">
      <c r="A233" t="s">
        <v>215</v>
      </c>
      <c r="B233" s="10">
        <v>0</v>
      </c>
      <c r="C233" s="10">
        <v>0</v>
      </c>
      <c r="D233" s="10">
        <v>0</v>
      </c>
      <c r="E233" s="10">
        <v>0</v>
      </c>
      <c r="F233" s="10">
        <v>23069358</v>
      </c>
      <c r="G233" s="78">
        <f t="shared" si="9"/>
        <v>23069358</v>
      </c>
      <c r="H233" s="10">
        <v>0</v>
      </c>
      <c r="I233" s="78">
        <f t="shared" si="10"/>
        <v>23069358</v>
      </c>
      <c r="J233" s="10">
        <v>21991257</v>
      </c>
      <c r="K233" s="10">
        <f t="shared" si="11"/>
        <v>1078101</v>
      </c>
      <c r="L233" s="78"/>
    </row>
    <row r="234" spans="1:12" ht="2.75" customHeight="1" collapsed="1">
      <c r="A234" s="4"/>
      <c r="B234" s="10"/>
      <c r="C234" s="10"/>
      <c r="D234" s="10"/>
      <c r="E234" s="10"/>
      <c r="F234" s="10"/>
      <c r="G234" s="5"/>
      <c r="H234" s="10"/>
      <c r="I234" s="5"/>
      <c r="J234" s="5"/>
      <c r="K234" s="5"/>
    </row>
    <row r="235" spans="1:12" s="3" customFormat="1" ht="6" customHeight="1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16"/>
    </row>
    <row r="236" spans="1:12">
      <c r="A236" s="4"/>
      <c r="B236" s="5"/>
      <c r="C236" s="5"/>
      <c r="D236" s="5"/>
      <c r="E236" s="5"/>
      <c r="F236" s="5"/>
      <c r="G236" s="5" t="s">
        <v>216</v>
      </c>
      <c r="H236" s="5"/>
      <c r="I236" s="5">
        <f>9250003*3-8</f>
        <v>27750001</v>
      </c>
      <c r="J236" s="5">
        <f>9250003*3-8</f>
        <v>27750001</v>
      </c>
      <c r="K236" s="5">
        <f>+I236-J236</f>
        <v>0</v>
      </c>
    </row>
    <row r="237" spans="1:12" s="3" customFormat="1" ht="6" customHeight="1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16"/>
    </row>
    <row r="238" spans="1:12">
      <c r="A238" s="3"/>
      <c r="B238" s="5"/>
      <c r="C238" s="5"/>
      <c r="D238" s="5"/>
      <c r="E238" s="5"/>
      <c r="F238" s="5"/>
      <c r="G238" s="10"/>
      <c r="H238" s="5"/>
      <c r="I238" s="10"/>
      <c r="J238" s="10"/>
      <c r="K238" s="10"/>
    </row>
    <row r="239" spans="1:12" ht="14.65" thickBot="1">
      <c r="A239" s="3"/>
      <c r="B239" s="10"/>
      <c r="C239" s="10"/>
      <c r="D239" s="10"/>
      <c r="E239" s="10"/>
      <c r="F239" s="10"/>
      <c r="G239" s="5" t="s">
        <v>217</v>
      </c>
      <c r="H239" s="10"/>
      <c r="I239" s="12">
        <f>+I203+I205+I207+I213+I222+I223+I227+I236</f>
        <v>319623279</v>
      </c>
      <c r="J239" s="12">
        <f>+J203+J205+J207+J213+J222+J223+J227+J236</f>
        <v>-35366567</v>
      </c>
      <c r="K239" s="12">
        <f>+K203+K205+K207+K213+K222+K223+K227+K236</f>
        <v>354989846</v>
      </c>
    </row>
    <row r="240" spans="1:12" ht="14.65" thickTop="1">
      <c r="B240" s="3"/>
      <c r="G240"/>
      <c r="H240" s="10"/>
      <c r="I240"/>
      <c r="J240"/>
    </row>
    <row r="241" spans="7:11">
      <c r="G241"/>
      <c r="H241" s="10"/>
      <c r="I241" s="10"/>
      <c r="J241"/>
    </row>
    <row r="242" spans="7:11">
      <c r="G242"/>
      <c r="H242" s="10"/>
      <c r="I242" s="10"/>
      <c r="J242" s="10"/>
      <c r="K242" s="10"/>
    </row>
    <row r="243" spans="7:11">
      <c r="G243"/>
      <c r="H243" s="10"/>
      <c r="I243"/>
      <c r="J243"/>
    </row>
    <row r="244" spans="7:11">
      <c r="H244" s="10"/>
    </row>
  </sheetData>
  <pageMargins left="0.25" right="0.25" top="0.75" bottom="0.75" header="0.3" footer="0.3"/>
  <pageSetup paperSize="9" scale="75" fitToHeight="0" orientation="landscape" r:id="rId1"/>
  <ignoredErrors>
    <ignoredError sqref="G133:G198 G7:G131 G207:G2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showGridLines="0" zoomScale="90" zoomScaleNormal="90" workbookViewId="0">
      <pane xSplit="1" ySplit="4" topLeftCell="B19" activePane="bottomRight" state="frozen"/>
      <selection pane="topRight" activeCell="B1" sqref="B1"/>
      <selection pane="bottomLeft" activeCell="A5" sqref="A5"/>
      <selection pane="bottomRight" activeCell="P24" sqref="P24"/>
    </sheetView>
  </sheetViews>
  <sheetFormatPr defaultColWidth="8.86328125" defaultRowHeight="14.25"/>
  <cols>
    <col min="1" max="1" width="1.86328125" style="17" customWidth="1"/>
    <col min="2" max="2" width="33.3984375" style="3" customWidth="1"/>
    <col min="3" max="3" width="13.33203125" style="3" customWidth="1"/>
    <col min="4" max="4" width="15.53125" style="3" customWidth="1"/>
    <col min="5" max="5" width="15" style="3" customWidth="1"/>
    <col min="6" max="6" width="7.6640625" style="3" customWidth="1"/>
    <col min="7" max="7" width="5" style="17" customWidth="1"/>
    <col min="8" max="8" width="8.86328125" style="17"/>
    <col min="9" max="16384" width="8.86328125" style="3"/>
  </cols>
  <sheetData>
    <row r="1" spans="1:8" ht="5.25" customHeight="1">
      <c r="C1" s="18"/>
      <c r="D1" s="18"/>
      <c r="E1" s="18"/>
      <c r="F1" s="18"/>
      <c r="G1" s="19"/>
    </row>
    <row r="2" spans="1:8" s="25" customFormat="1">
      <c r="A2" s="20"/>
      <c r="B2" s="21" t="s">
        <v>232</v>
      </c>
      <c r="C2" s="22"/>
      <c r="D2" s="22"/>
      <c r="E2" s="22"/>
      <c r="F2" s="23"/>
      <c r="G2" s="24"/>
      <c r="H2" s="20"/>
    </row>
    <row r="3" spans="1:8" ht="6" customHeight="1">
      <c r="B3" s="26"/>
      <c r="C3" s="27"/>
      <c r="D3" s="27"/>
      <c r="E3" s="27"/>
      <c r="F3" s="28"/>
      <c r="G3" s="29"/>
    </row>
    <row r="4" spans="1:8" ht="40.5" customHeight="1">
      <c r="B4" s="30" t="s">
        <v>233</v>
      </c>
      <c r="C4" s="31" t="s">
        <v>307</v>
      </c>
      <c r="D4" s="32" t="s">
        <v>234</v>
      </c>
      <c r="E4" s="32" t="s">
        <v>235</v>
      </c>
      <c r="F4" s="33" t="s">
        <v>236</v>
      </c>
      <c r="G4" s="29"/>
    </row>
    <row r="5" spans="1:8">
      <c r="B5" s="34" t="s">
        <v>237</v>
      </c>
      <c r="C5" s="35"/>
      <c r="D5" s="35"/>
      <c r="E5" s="35"/>
      <c r="F5" s="36"/>
      <c r="G5" s="35"/>
    </row>
    <row r="6" spans="1:8">
      <c r="B6" s="37" t="s">
        <v>238</v>
      </c>
      <c r="C6" s="84">
        <v>807136271</v>
      </c>
      <c r="D6" s="85">
        <f>1050000000+45000000</f>
        <v>1095000000</v>
      </c>
      <c r="E6" s="35">
        <f>D6-C6</f>
        <v>287863729</v>
      </c>
      <c r="F6" s="38">
        <f>IFERROR(C6/D6,"")</f>
        <v>0.73711074977168944</v>
      </c>
      <c r="G6" s="39"/>
    </row>
    <row r="7" spans="1:8">
      <c r="B7" s="37" t="s">
        <v>239</v>
      </c>
      <c r="C7" s="85">
        <v>100655761</v>
      </c>
      <c r="D7" s="85">
        <v>177000000</v>
      </c>
      <c r="E7" s="35">
        <f>D7-C7</f>
        <v>76344239</v>
      </c>
      <c r="F7" s="38">
        <f t="shared" ref="F7:F27" si="0">IFERROR(C7/D7,"")</f>
        <v>0.56867661581920903</v>
      </c>
      <c r="G7" s="39"/>
    </row>
    <row r="8" spans="1:8">
      <c r="B8" s="37" t="s">
        <v>240</v>
      </c>
      <c r="C8" s="85">
        <v>129456583</v>
      </c>
      <c r="D8" s="85">
        <v>120000000</v>
      </c>
      <c r="E8" s="35">
        <f>D8-C8</f>
        <v>-9456583</v>
      </c>
      <c r="F8" s="38">
        <f t="shared" si="0"/>
        <v>1.0788048583333334</v>
      </c>
      <c r="G8" s="39"/>
    </row>
    <row r="9" spans="1:8">
      <c r="B9" s="37" t="s">
        <v>241</v>
      </c>
      <c r="C9" s="85">
        <v>52228427</v>
      </c>
      <c r="D9" s="85">
        <f>15000000+35000000</f>
        <v>50000000</v>
      </c>
      <c r="E9" s="35">
        <f>D9-C9</f>
        <v>-2228427</v>
      </c>
      <c r="F9" s="38">
        <f>IFERROR(C9/D9,"")</f>
        <v>1.04456854</v>
      </c>
      <c r="G9" s="39"/>
    </row>
    <row r="10" spans="1:8">
      <c r="B10" s="37" t="s">
        <v>242</v>
      </c>
      <c r="C10" s="35"/>
      <c r="D10" s="35"/>
      <c r="E10" s="35"/>
      <c r="F10" s="38"/>
      <c r="G10" s="39"/>
    </row>
    <row r="11" spans="1:8">
      <c r="B11" s="88" t="s">
        <v>243</v>
      </c>
      <c r="C11" s="86">
        <v>18909587</v>
      </c>
      <c r="D11" s="35">
        <v>10000000</v>
      </c>
      <c r="E11" s="35">
        <f>D11-C11</f>
        <v>-8909587</v>
      </c>
      <c r="F11" s="38">
        <f t="shared" ref="F11:F16" si="1">IFERROR(C11/D11,"")</f>
        <v>1.8909587000000001</v>
      </c>
      <c r="G11" s="39"/>
    </row>
    <row r="12" spans="1:8">
      <c r="B12" s="88" t="s">
        <v>244</v>
      </c>
      <c r="C12" s="86">
        <v>2864627</v>
      </c>
      <c r="D12" s="35">
        <v>5000000</v>
      </c>
      <c r="E12" s="35">
        <f>D12-C12</f>
        <v>2135373</v>
      </c>
      <c r="F12" s="38">
        <f t="shared" si="1"/>
        <v>0.57292540000000003</v>
      </c>
      <c r="G12" s="39"/>
    </row>
    <row r="13" spans="1:8">
      <c r="B13" s="88" t="s">
        <v>245</v>
      </c>
      <c r="C13" s="35">
        <v>23523531</v>
      </c>
      <c r="D13" s="35">
        <v>25000000</v>
      </c>
      <c r="E13" s="35">
        <f>D13-C13</f>
        <v>1476469</v>
      </c>
      <c r="F13" s="38">
        <f t="shared" si="1"/>
        <v>0.94094124000000001</v>
      </c>
      <c r="G13" s="39"/>
    </row>
    <row r="14" spans="1:8">
      <c r="B14" s="88" t="s">
        <v>246</v>
      </c>
      <c r="C14" s="85">
        <v>0</v>
      </c>
      <c r="D14" s="35">
        <v>0</v>
      </c>
      <c r="E14" s="35">
        <f>D14-C14</f>
        <v>0</v>
      </c>
      <c r="F14" s="38" t="str">
        <f t="shared" si="1"/>
        <v/>
      </c>
      <c r="G14" s="39"/>
    </row>
    <row r="15" spans="1:8">
      <c r="B15" s="37" t="s">
        <v>247</v>
      </c>
      <c r="C15" s="85">
        <v>4210947</v>
      </c>
      <c r="D15" s="35">
        <v>38000000</v>
      </c>
      <c r="E15" s="35">
        <f>D15-C15</f>
        <v>33789053</v>
      </c>
      <c r="F15" s="38">
        <f t="shared" si="1"/>
        <v>0.11081439473684211</v>
      </c>
      <c r="G15" s="39"/>
    </row>
    <row r="16" spans="1:8">
      <c r="B16" s="37" t="s">
        <v>248</v>
      </c>
      <c r="C16" s="85">
        <v>4425448</v>
      </c>
      <c r="D16" s="35">
        <v>30000000</v>
      </c>
      <c r="E16" s="35">
        <f t="shared" ref="E16:E27" si="2">D16-C16</f>
        <v>25574552</v>
      </c>
      <c r="F16" s="38">
        <f t="shared" si="1"/>
        <v>0.14751493333333332</v>
      </c>
      <c r="G16" s="39"/>
    </row>
    <row r="17" spans="2:7">
      <c r="B17" s="37" t="s">
        <v>249</v>
      </c>
      <c r="C17" s="85">
        <v>9232439</v>
      </c>
      <c r="D17" s="35">
        <v>15000000</v>
      </c>
      <c r="E17" s="35">
        <f t="shared" si="2"/>
        <v>5767561</v>
      </c>
      <c r="F17" s="38">
        <f t="shared" si="0"/>
        <v>0.6154959333333333</v>
      </c>
      <c r="G17" s="39"/>
    </row>
    <row r="18" spans="2:7">
      <c r="B18" s="37" t="s">
        <v>250</v>
      </c>
      <c r="C18" s="85">
        <v>14629969</v>
      </c>
      <c r="D18" s="35">
        <v>15000000</v>
      </c>
      <c r="E18" s="35">
        <f t="shared" si="2"/>
        <v>370031</v>
      </c>
      <c r="F18" s="38">
        <f t="shared" si="0"/>
        <v>0.9753312666666667</v>
      </c>
      <c r="G18" s="39"/>
    </row>
    <row r="19" spans="2:7">
      <c r="B19" s="37" t="s">
        <v>251</v>
      </c>
      <c r="C19" s="85">
        <v>5323081</v>
      </c>
      <c r="D19" s="35">
        <v>15000000</v>
      </c>
      <c r="E19" s="35">
        <f t="shared" si="2"/>
        <v>9676919</v>
      </c>
      <c r="F19" s="38">
        <f t="shared" si="0"/>
        <v>0.35487206666666665</v>
      </c>
      <c r="G19" s="39"/>
    </row>
    <row r="20" spans="2:7">
      <c r="B20" s="37" t="s">
        <v>252</v>
      </c>
      <c r="C20" s="85">
        <v>10862094</v>
      </c>
      <c r="D20" s="35">
        <v>10000000</v>
      </c>
      <c r="E20" s="35">
        <f t="shared" si="2"/>
        <v>-862094</v>
      </c>
      <c r="F20" s="38">
        <f t="shared" si="0"/>
        <v>1.0862094</v>
      </c>
      <c r="G20" s="39"/>
    </row>
    <row r="21" spans="2:7">
      <c r="B21" s="37" t="s">
        <v>253</v>
      </c>
      <c r="C21" s="85">
        <v>10172566</v>
      </c>
      <c r="D21" s="35">
        <v>10000000</v>
      </c>
      <c r="E21" s="35">
        <f t="shared" si="2"/>
        <v>-172566</v>
      </c>
      <c r="F21" s="38">
        <f t="shared" si="0"/>
        <v>1.0172566000000001</v>
      </c>
      <c r="G21" s="39"/>
    </row>
    <row r="22" spans="2:7">
      <c r="B22" s="37" t="s">
        <v>254</v>
      </c>
      <c r="C22" s="85">
        <v>0</v>
      </c>
      <c r="D22" s="35">
        <v>10000000</v>
      </c>
      <c r="E22" s="35">
        <f t="shared" si="2"/>
        <v>10000000</v>
      </c>
      <c r="F22" s="38">
        <f t="shared" si="0"/>
        <v>0</v>
      </c>
      <c r="G22" s="39"/>
    </row>
    <row r="23" spans="2:7">
      <c r="B23" s="37" t="s">
        <v>255</v>
      </c>
      <c r="C23" s="85">
        <v>0</v>
      </c>
      <c r="D23" s="35">
        <v>10000000</v>
      </c>
      <c r="E23" s="35">
        <f t="shared" si="2"/>
        <v>10000000</v>
      </c>
      <c r="F23" s="38">
        <f t="shared" si="0"/>
        <v>0</v>
      </c>
      <c r="G23" s="39"/>
    </row>
    <row r="24" spans="2:7">
      <c r="B24" s="37" t="s">
        <v>256</v>
      </c>
      <c r="C24" s="85">
        <v>5753748</v>
      </c>
      <c r="D24" s="35">
        <v>7000000</v>
      </c>
      <c r="E24" s="35">
        <f t="shared" si="2"/>
        <v>1246252</v>
      </c>
      <c r="F24" s="38">
        <f t="shared" si="0"/>
        <v>0.82196400000000003</v>
      </c>
      <c r="G24" s="39"/>
    </row>
    <row r="25" spans="2:7">
      <c r="B25" s="37" t="s">
        <v>257</v>
      </c>
      <c r="C25" s="85">
        <v>1085032</v>
      </c>
      <c r="D25" s="35">
        <v>5000000</v>
      </c>
      <c r="E25" s="35">
        <f t="shared" si="2"/>
        <v>3914968</v>
      </c>
      <c r="F25" s="38">
        <f t="shared" si="0"/>
        <v>0.21700639999999999</v>
      </c>
      <c r="G25" s="39"/>
    </row>
    <row r="26" spans="2:7">
      <c r="B26" s="37" t="s">
        <v>258</v>
      </c>
      <c r="C26" s="85">
        <v>2677542</v>
      </c>
      <c r="D26" s="35">
        <v>5000000</v>
      </c>
      <c r="E26" s="35">
        <f t="shared" si="2"/>
        <v>2322458</v>
      </c>
      <c r="F26" s="38">
        <f t="shared" si="0"/>
        <v>0.5355084</v>
      </c>
      <c r="G26" s="39"/>
    </row>
    <row r="27" spans="2:7">
      <c r="B27" s="37" t="s">
        <v>259</v>
      </c>
      <c r="C27" s="85">
        <v>2737434</v>
      </c>
      <c r="D27" s="35">
        <v>4000000</v>
      </c>
      <c r="E27" s="35">
        <f t="shared" si="2"/>
        <v>1262566</v>
      </c>
      <c r="F27" s="38">
        <f t="shared" si="0"/>
        <v>0.68435849999999998</v>
      </c>
      <c r="G27" s="39"/>
    </row>
    <row r="28" spans="2:7">
      <c r="B28" s="40" t="s">
        <v>260</v>
      </c>
      <c r="C28" s="41">
        <f>+SUM(C6:C27)</f>
        <v>1205885087</v>
      </c>
      <c r="D28" s="41">
        <f>+SUM(D6:D27)</f>
        <v>1656000000</v>
      </c>
      <c r="E28" s="41">
        <f>+SUM(E6:E27)</f>
        <v>450114913</v>
      </c>
      <c r="F28" s="42">
        <f t="shared" ref="F28" si="3">C28/D28</f>
        <v>0.72819147765700487</v>
      </c>
      <c r="G28" s="39"/>
    </row>
    <row r="29" spans="2:7" ht="8.25" customHeight="1">
      <c r="B29" s="37"/>
      <c r="C29" s="35"/>
      <c r="D29" s="35"/>
      <c r="E29" s="35"/>
      <c r="F29" s="36"/>
      <c r="G29" s="35"/>
    </row>
    <row r="30" spans="2:7">
      <c r="B30" s="30" t="s">
        <v>261</v>
      </c>
      <c r="C30" s="35"/>
      <c r="D30" s="35"/>
      <c r="E30" s="35"/>
      <c r="F30" s="36"/>
      <c r="G30" s="35"/>
    </row>
    <row r="31" spans="2:7">
      <c r="B31" s="37" t="s">
        <v>262</v>
      </c>
      <c r="C31" s="85">
        <v>381292353</v>
      </c>
      <c r="D31" s="35">
        <f>648000000</f>
        <v>648000000</v>
      </c>
      <c r="E31" s="35">
        <f>D31-C31</f>
        <v>266707647</v>
      </c>
      <c r="F31" s="38">
        <f t="shared" ref="F31:F33" si="4">IFERROR(C31/D31,"")</f>
        <v>0.58841412500000001</v>
      </c>
      <c r="G31" s="39"/>
    </row>
    <row r="32" spans="2:7">
      <c r="B32" s="37" t="s">
        <v>263</v>
      </c>
      <c r="C32" s="85">
        <v>25931208</v>
      </c>
      <c r="D32" s="35">
        <v>52000000</v>
      </c>
      <c r="E32" s="35">
        <f>D32-C32</f>
        <v>26068792</v>
      </c>
      <c r="F32" s="38">
        <f t="shared" si="4"/>
        <v>0.49867707692307695</v>
      </c>
      <c r="G32" s="39"/>
    </row>
    <row r="33" spans="2:7">
      <c r="B33" s="37" t="s">
        <v>264</v>
      </c>
      <c r="C33" s="85">
        <v>-265895218</v>
      </c>
      <c r="D33" s="35">
        <v>-675000000</v>
      </c>
      <c r="E33" s="35">
        <f>D33-C33</f>
        <v>-409104782</v>
      </c>
      <c r="F33" s="38">
        <f t="shared" si="4"/>
        <v>0.39391884148148149</v>
      </c>
      <c r="G33" s="39"/>
    </row>
    <row r="34" spans="2:7">
      <c r="B34" s="40" t="s">
        <v>265</v>
      </c>
      <c r="C34" s="41">
        <f>SUM(C31:C33)</f>
        <v>141328343</v>
      </c>
      <c r="D34" s="41">
        <f t="shared" ref="D34" si="5">SUM(D31:D33)</f>
        <v>25000000</v>
      </c>
      <c r="E34" s="41">
        <f>SUM(E31:E33)</f>
        <v>-116328343</v>
      </c>
      <c r="F34" s="42">
        <f t="shared" ref="F34" si="6">C34/D34</f>
        <v>5.6531337199999996</v>
      </c>
      <c r="G34" s="39"/>
    </row>
    <row r="35" spans="2:7" ht="8.25" customHeight="1">
      <c r="B35" s="37"/>
      <c r="C35" s="35"/>
      <c r="D35" s="35"/>
      <c r="E35" s="35"/>
      <c r="F35" s="36"/>
      <c r="G35" s="35"/>
    </row>
    <row r="36" spans="2:7">
      <c r="B36" s="30" t="s">
        <v>266</v>
      </c>
      <c r="C36" s="35"/>
      <c r="D36" s="35"/>
      <c r="E36" s="35"/>
      <c r="F36" s="36"/>
      <c r="G36" s="35"/>
    </row>
    <row r="37" spans="2:7">
      <c r="B37" s="37" t="s">
        <v>267</v>
      </c>
      <c r="C37" s="43">
        <v>0</v>
      </c>
      <c r="D37" s="43">
        <v>12000000</v>
      </c>
      <c r="E37" s="43">
        <f>D37-C37</f>
        <v>12000000</v>
      </c>
      <c r="F37" s="44">
        <f>IFERROR(C37/D37,"")</f>
        <v>0</v>
      </c>
      <c r="G37" s="35"/>
    </row>
    <row r="38" spans="2:7" ht="8.25" customHeight="1">
      <c r="B38" s="37"/>
      <c r="C38" s="35"/>
      <c r="D38" s="35"/>
      <c r="E38" s="35"/>
      <c r="F38" s="36"/>
      <c r="G38" s="35"/>
    </row>
    <row r="39" spans="2:7">
      <c r="B39" s="45" t="s">
        <v>268</v>
      </c>
      <c r="C39" s="46">
        <f>+C28+C34+C37</f>
        <v>1347213430</v>
      </c>
      <c r="D39" s="46">
        <f>+D28+D34+D37</f>
        <v>1693000000</v>
      </c>
      <c r="E39" s="46">
        <f>D39-C39</f>
        <v>345786570</v>
      </c>
      <c r="F39" s="42">
        <f t="shared" ref="F39" si="7">C39/D39</f>
        <v>0.7957551269935027</v>
      </c>
      <c r="G39" s="47"/>
    </row>
    <row r="40" spans="2:7">
      <c r="B40" s="48"/>
      <c r="C40" s="17"/>
      <c r="D40" s="17"/>
      <c r="E40" s="17"/>
      <c r="F40" s="49"/>
    </row>
    <row r="41" spans="2:7">
      <c r="B41" s="30" t="s">
        <v>269</v>
      </c>
      <c r="C41" s="50"/>
      <c r="D41" s="50"/>
      <c r="E41" s="50"/>
      <c r="F41" s="51"/>
      <c r="G41" s="52"/>
    </row>
    <row r="42" spans="2:7" ht="8.25" customHeight="1">
      <c r="B42" s="34"/>
      <c r="C42" s="53"/>
      <c r="D42" s="53"/>
      <c r="E42" s="53"/>
      <c r="F42" s="54"/>
      <c r="G42" s="35"/>
    </row>
    <row r="43" spans="2:7">
      <c r="B43" s="37" t="s">
        <v>270</v>
      </c>
      <c r="C43" s="85">
        <v>43722164</v>
      </c>
      <c r="D43" s="35">
        <v>90000000</v>
      </c>
      <c r="E43" s="35">
        <f>D43-C43</f>
        <v>46277836</v>
      </c>
      <c r="F43" s="38">
        <f t="shared" ref="F43:F48" si="8">IFERROR(C43/D43,"")</f>
        <v>0.48580182222222223</v>
      </c>
      <c r="G43" s="39"/>
    </row>
    <row r="44" spans="2:7">
      <c r="B44" s="37" t="s">
        <v>271</v>
      </c>
      <c r="C44" s="85">
        <v>210711379</v>
      </c>
      <c r="D44" s="35">
        <v>326000000</v>
      </c>
      <c r="E44" s="35">
        <f>D44-C44</f>
        <v>115288621</v>
      </c>
      <c r="F44" s="38">
        <f t="shared" si="8"/>
        <v>0.64635392331288344</v>
      </c>
      <c r="G44" s="39"/>
    </row>
    <row r="45" spans="2:7">
      <c r="B45" s="37" t="s">
        <v>272</v>
      </c>
      <c r="C45" s="85">
        <v>170082449</v>
      </c>
      <c r="D45" s="35">
        <v>169000000</v>
      </c>
      <c r="E45" s="35">
        <f>D45-C45</f>
        <v>-1082449</v>
      </c>
      <c r="F45" s="38">
        <f t="shared" si="8"/>
        <v>1.006405023668639</v>
      </c>
      <c r="G45" s="39"/>
    </row>
    <row r="46" spans="2:7">
      <c r="B46" s="37" t="s">
        <v>273</v>
      </c>
      <c r="C46" s="84">
        <v>0</v>
      </c>
      <c r="D46" s="55">
        <v>94000000</v>
      </c>
      <c r="E46" s="55">
        <f>D46-C46</f>
        <v>94000000</v>
      </c>
      <c r="F46" s="56">
        <f t="shared" si="8"/>
        <v>0</v>
      </c>
      <c r="G46" s="57"/>
    </row>
    <row r="47" spans="2:7">
      <c r="B47" s="37" t="s">
        <v>274</v>
      </c>
      <c r="C47" s="84">
        <v>-38875565</v>
      </c>
      <c r="D47" s="55">
        <v>-42000000</v>
      </c>
      <c r="E47" s="55">
        <f>D47-C47</f>
        <v>-3124435</v>
      </c>
      <c r="F47" s="56">
        <f t="shared" si="8"/>
        <v>0.92560869047619043</v>
      </c>
      <c r="G47" s="57"/>
    </row>
    <row r="48" spans="2:7" ht="8.25" customHeight="1">
      <c r="B48" s="37"/>
      <c r="C48" s="35"/>
      <c r="D48" s="35"/>
      <c r="E48" s="35"/>
      <c r="F48" s="38" t="str">
        <f t="shared" si="8"/>
        <v/>
      </c>
      <c r="G48" s="35"/>
    </row>
    <row r="49" spans="2:7">
      <c r="B49" s="45" t="s">
        <v>275</v>
      </c>
      <c r="C49" s="46">
        <f>+SUM(C43:C47)</f>
        <v>385640427</v>
      </c>
      <c r="D49" s="46">
        <f>+SUM(D43:D47)</f>
        <v>637000000</v>
      </c>
      <c r="E49" s="46">
        <f>D49-C49</f>
        <v>251359573</v>
      </c>
      <c r="F49" s="42">
        <f t="shared" ref="F49" si="9">C49/D49</f>
        <v>0.60540098430141287</v>
      </c>
      <c r="G49" s="47"/>
    </row>
    <row r="50" spans="2:7">
      <c r="B50" s="58"/>
      <c r="C50" s="59"/>
      <c r="D50" s="59"/>
      <c r="E50" s="59"/>
      <c r="F50" s="60"/>
      <c r="G50" s="61"/>
    </row>
    <row r="51" spans="2:7">
      <c r="B51" s="45" t="s">
        <v>276</v>
      </c>
      <c r="C51" s="46">
        <f>+C49+C39</f>
        <v>1732853857</v>
      </c>
      <c r="D51" s="46">
        <f>+D49+D39</f>
        <v>2330000000</v>
      </c>
      <c r="E51" s="46">
        <f>D51-C51</f>
        <v>597146143</v>
      </c>
      <c r="F51" s="42">
        <f t="shared" ref="F51" si="10">C51/D51</f>
        <v>0.74371410171673824</v>
      </c>
      <c r="G51" s="47"/>
    </row>
    <row r="52" spans="2:7" s="17" customFormat="1"/>
  </sheetData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41"/>
  <sheetViews>
    <sheetView showGridLines="0" topLeftCell="A5" zoomScale="80" zoomScaleNormal="80" workbookViewId="0">
      <selection activeCell="J17" sqref="J17"/>
    </sheetView>
  </sheetViews>
  <sheetFormatPr defaultColWidth="8.86328125" defaultRowHeight="14.25"/>
  <cols>
    <col min="1" max="1" width="0.33203125" style="63" customWidth="1"/>
    <col min="2" max="2" width="0" style="63" hidden="1" customWidth="1"/>
    <col min="3" max="3" width="24" style="63" customWidth="1"/>
    <col min="4" max="4" width="12.6640625" style="63" customWidth="1"/>
    <col min="5" max="7" width="16.33203125" style="63" customWidth="1"/>
    <col min="8" max="8" width="13.86328125" style="63" customWidth="1"/>
    <col min="9" max="9" width="0" style="63" hidden="1" customWidth="1"/>
    <col min="10" max="10" width="13.1328125" style="63" customWidth="1"/>
    <col min="11" max="11" width="33.46484375" style="63" bestFit="1" customWidth="1"/>
    <col min="12" max="12" width="0" style="63" hidden="1" customWidth="1"/>
    <col min="13" max="13" width="13.53125" style="63" bestFit="1" customWidth="1"/>
    <col min="14" max="14" width="11.86328125" style="63" bestFit="1" customWidth="1"/>
    <col min="15" max="15" width="13.53125" style="63" bestFit="1" customWidth="1"/>
    <col min="16" max="16384" width="8.86328125" style="63"/>
  </cols>
  <sheetData>
    <row r="1" spans="3:23" ht="10.5" customHeight="1">
      <c r="H1" s="72"/>
      <c r="I1" s="65"/>
      <c r="J1" s="65"/>
    </row>
    <row r="2" spans="3:23" ht="47.25" customHeight="1">
      <c r="C2" s="96" t="s">
        <v>277</v>
      </c>
      <c r="D2" s="96"/>
      <c r="E2" s="96"/>
      <c r="F2" s="96"/>
      <c r="G2" s="96"/>
      <c r="H2" s="64"/>
      <c r="I2" s="64"/>
      <c r="J2" s="64"/>
    </row>
    <row r="3" spans="3:23" ht="1.25" customHeight="1">
      <c r="C3" s="64"/>
      <c r="D3" s="64"/>
      <c r="E3" s="64"/>
      <c r="F3" s="64"/>
      <c r="G3" s="64"/>
      <c r="H3" s="64"/>
      <c r="I3" s="64"/>
      <c r="J3" s="64"/>
    </row>
    <row r="4" spans="3:23" ht="9.5" customHeight="1">
      <c r="C4" s="64"/>
      <c r="D4" s="64"/>
      <c r="E4" s="64"/>
      <c r="F4" s="64"/>
      <c r="G4" s="64"/>
      <c r="H4" s="64"/>
      <c r="I4" s="64"/>
      <c r="J4" s="64"/>
    </row>
    <row r="5" spans="3:23" ht="4.5" customHeight="1">
      <c r="C5" s="64"/>
      <c r="D5" s="64"/>
      <c r="E5" s="64"/>
      <c r="F5" s="64"/>
      <c r="G5" s="64"/>
      <c r="H5" s="64"/>
      <c r="I5" s="64"/>
      <c r="J5" s="64"/>
    </row>
    <row r="6" spans="3:23" ht="2.1" customHeight="1"/>
    <row r="7" spans="3:23" ht="14.25" customHeight="1">
      <c r="C7" s="97" t="s">
        <v>306</v>
      </c>
      <c r="D7" s="97"/>
      <c r="E7" s="97"/>
      <c r="F7" s="97"/>
      <c r="G7" s="97"/>
      <c r="H7" s="71"/>
      <c r="I7" s="65"/>
      <c r="J7" s="65"/>
    </row>
    <row r="8" spans="3:23" ht="3" customHeight="1"/>
    <row r="9" spans="3:23" ht="3" customHeight="1"/>
    <row r="10" spans="3:23" ht="14.45" customHeight="1">
      <c r="C10" s="89"/>
      <c r="D10" s="90"/>
      <c r="E10" s="67" t="s">
        <v>293</v>
      </c>
      <c r="F10" s="67" t="s">
        <v>294</v>
      </c>
      <c r="G10" s="67" t="s">
        <v>295</v>
      </c>
      <c r="H10" s="68"/>
    </row>
    <row r="11" spans="3:23" ht="3.4" customHeight="1">
      <c r="C11" s="68"/>
      <c r="D11" s="68"/>
      <c r="E11" s="68"/>
      <c r="F11" s="68"/>
      <c r="G11" s="68"/>
      <c r="H11" s="68"/>
    </row>
    <row r="12" spans="3:23" ht="4.9000000000000004" customHeight="1">
      <c r="C12" s="91" t="s">
        <v>278</v>
      </c>
      <c r="D12" s="92"/>
      <c r="E12" s="69" t="s">
        <v>278</v>
      </c>
      <c r="F12" s="69" t="s">
        <v>278</v>
      </c>
      <c r="G12" s="69" t="s">
        <v>278</v>
      </c>
      <c r="H12" s="73"/>
    </row>
    <row r="13" spans="3:23" ht="8.65" customHeight="1">
      <c r="C13" s="95" t="s">
        <v>278</v>
      </c>
      <c r="D13" s="94"/>
      <c r="E13" s="74" t="s">
        <v>278</v>
      </c>
      <c r="F13" s="74" t="s">
        <v>278</v>
      </c>
      <c r="G13" s="74" t="s">
        <v>278</v>
      </c>
      <c r="H13" s="68"/>
    </row>
    <row r="14" spans="3:23">
      <c r="C14" s="93" t="s">
        <v>279</v>
      </c>
      <c r="D14" s="94"/>
      <c r="E14" s="75" t="s">
        <v>278</v>
      </c>
      <c r="F14" s="75" t="s">
        <v>278</v>
      </c>
      <c r="G14" s="75" t="s">
        <v>278</v>
      </c>
      <c r="H14" s="68"/>
    </row>
    <row r="15" spans="3:23" ht="5.25" customHeight="1">
      <c r="C15" s="95" t="s">
        <v>278</v>
      </c>
      <c r="D15" s="94"/>
      <c r="E15" s="74" t="s">
        <v>278</v>
      </c>
      <c r="F15" s="74" t="s">
        <v>278</v>
      </c>
      <c r="G15" s="74" t="s">
        <v>278</v>
      </c>
      <c r="H15" s="68"/>
    </row>
    <row r="16" spans="3:23">
      <c r="C16" s="93" t="s">
        <v>280</v>
      </c>
      <c r="D16" s="94"/>
      <c r="G16" s="75" t="s">
        <v>278</v>
      </c>
      <c r="H16" s="68"/>
      <c r="J16" s="77"/>
      <c r="K16" s="77"/>
      <c r="L16" s="77"/>
      <c r="M16" s="77"/>
      <c r="N16" s="77"/>
      <c r="O16" s="77"/>
      <c r="P16" s="77"/>
      <c r="Q16" s="77" t="s">
        <v>303</v>
      </c>
      <c r="R16" s="77" t="s">
        <v>303</v>
      </c>
      <c r="S16" s="77" t="s">
        <v>303</v>
      </c>
      <c r="T16" s="77" t="s">
        <v>303</v>
      </c>
      <c r="U16" s="77" t="s">
        <v>303</v>
      </c>
      <c r="V16" s="77" t="s">
        <v>303</v>
      </c>
      <c r="W16" s="77" t="s">
        <v>303</v>
      </c>
    </row>
    <row r="17" spans="3:23">
      <c r="C17" s="95" t="s">
        <v>281</v>
      </c>
      <c r="D17" s="94"/>
      <c r="E17" s="82">
        <v>-6362201344</v>
      </c>
      <c r="F17" s="82">
        <v>-6542957125</v>
      </c>
      <c r="G17" s="81">
        <f>+E17-F17</f>
        <v>180755781</v>
      </c>
      <c r="H17" s="68"/>
      <c r="J17" s="77"/>
      <c r="K17" s="77"/>
      <c r="L17" s="81"/>
      <c r="M17" s="81"/>
      <c r="N17" s="81"/>
      <c r="O17" s="81"/>
      <c r="P17" s="77"/>
      <c r="Q17" s="77"/>
      <c r="R17" s="77"/>
      <c r="S17" s="77"/>
      <c r="T17" s="77"/>
      <c r="U17" s="77"/>
      <c r="V17" s="77"/>
      <c r="W17" s="77"/>
    </row>
    <row r="18" spans="3:23">
      <c r="C18" s="95" t="s">
        <v>282</v>
      </c>
      <c r="D18" s="94"/>
      <c r="E18" s="82">
        <v>-1357549787</v>
      </c>
      <c r="F18" s="82">
        <v>-1411216018</v>
      </c>
      <c r="G18" s="81">
        <f>+E18-F18</f>
        <v>53666231</v>
      </c>
      <c r="H18" s="68"/>
      <c r="J18" s="77"/>
      <c r="K18" s="77"/>
      <c r="L18" s="81"/>
      <c r="M18" s="81"/>
      <c r="N18" s="81"/>
      <c r="O18" s="81"/>
      <c r="P18" s="77"/>
      <c r="Q18" s="77"/>
      <c r="R18" s="77"/>
      <c r="S18" s="77"/>
      <c r="T18" s="77"/>
      <c r="U18" s="77"/>
      <c r="V18" s="77"/>
      <c r="W18" s="77"/>
    </row>
    <row r="19" spans="3:23">
      <c r="C19" s="95" t="s">
        <v>283</v>
      </c>
      <c r="D19" s="94"/>
      <c r="E19" s="82">
        <v>-3807139088</v>
      </c>
      <c r="F19" s="82">
        <v>-3846689318</v>
      </c>
      <c r="G19" s="81">
        <f>+E19-F19</f>
        <v>39550230</v>
      </c>
      <c r="H19" s="68"/>
      <c r="J19" s="77"/>
      <c r="K19" s="77"/>
      <c r="L19" s="81"/>
      <c r="M19" s="81"/>
      <c r="N19" s="81"/>
      <c r="O19" s="81"/>
      <c r="P19" s="77"/>
      <c r="Q19" s="77"/>
      <c r="R19" s="77"/>
      <c r="S19" s="77"/>
      <c r="T19" s="77"/>
      <c r="U19" s="77"/>
      <c r="V19" s="77"/>
      <c r="W19" s="77"/>
    </row>
    <row r="20" spans="3:23">
      <c r="C20" s="93" t="s">
        <v>284</v>
      </c>
      <c r="D20" s="94"/>
      <c r="E20" s="76">
        <f>SUM(E17:E19)</f>
        <v>-11526890219</v>
      </c>
      <c r="F20" s="76">
        <f>SUM(F17:F19)</f>
        <v>-11800862461</v>
      </c>
      <c r="G20" s="83">
        <f>+E20-F20</f>
        <v>273972242</v>
      </c>
      <c r="H20" s="68"/>
      <c r="J20" s="77"/>
      <c r="K20" s="77"/>
      <c r="L20" s="81"/>
      <c r="M20" s="81"/>
      <c r="N20" s="81"/>
      <c r="O20" s="81"/>
      <c r="P20" s="77"/>
      <c r="Q20" s="77"/>
      <c r="R20" s="77"/>
      <c r="S20" s="77"/>
      <c r="T20" s="77"/>
      <c r="U20" s="77"/>
      <c r="V20" s="77"/>
      <c r="W20" s="77"/>
    </row>
    <row r="21" spans="3:23" ht="8.25" customHeight="1">
      <c r="C21" s="95" t="s">
        <v>278</v>
      </c>
      <c r="D21" s="94"/>
      <c r="E21" s="74"/>
      <c r="F21" s="74"/>
      <c r="G21" s="74"/>
      <c r="H21" s="68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</row>
    <row r="22" spans="3:23">
      <c r="C22" s="93" t="s">
        <v>285</v>
      </c>
      <c r="D22" s="94"/>
      <c r="E22" s="75"/>
      <c r="F22" s="75"/>
      <c r="G22" s="75"/>
      <c r="H22" s="68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3:23">
      <c r="C23" s="95" t="s">
        <v>286</v>
      </c>
      <c r="D23" s="94"/>
      <c r="E23" s="82">
        <v>4799583685</v>
      </c>
      <c r="F23" s="82">
        <v>4816554292</v>
      </c>
      <c r="G23" s="81">
        <f>+E23-F23</f>
        <v>-16970607</v>
      </c>
      <c r="H23" s="68"/>
      <c r="J23" s="77"/>
      <c r="K23" s="77"/>
      <c r="L23" s="81"/>
      <c r="M23" s="81"/>
      <c r="N23" s="81"/>
      <c r="O23" s="81"/>
      <c r="P23" s="77"/>
      <c r="Q23" s="77"/>
      <c r="R23" s="77"/>
      <c r="S23" s="77"/>
      <c r="T23" s="77"/>
      <c r="U23" s="77"/>
      <c r="V23" s="77"/>
      <c r="W23" s="77"/>
    </row>
    <row r="24" spans="3:23">
      <c r="C24" s="95" t="s">
        <v>287</v>
      </c>
      <c r="D24" s="94"/>
      <c r="E24" s="82">
        <v>6171497910</v>
      </c>
      <c r="F24" s="82">
        <v>6158811355</v>
      </c>
      <c r="G24" s="81">
        <f>+E24-F24</f>
        <v>12686555</v>
      </c>
      <c r="H24" s="68"/>
      <c r="J24" s="77"/>
      <c r="K24" s="77"/>
      <c r="L24" s="81"/>
      <c r="M24" s="81"/>
      <c r="N24" s="81"/>
      <c r="O24" s="81"/>
      <c r="P24" s="77"/>
      <c r="Q24" s="77"/>
      <c r="R24" s="77"/>
      <c r="S24" s="77"/>
      <c r="T24" s="77"/>
      <c r="U24" s="77"/>
      <c r="V24" s="77"/>
      <c r="W24" s="77"/>
    </row>
    <row r="25" spans="3:23">
      <c r="C25" s="95" t="s">
        <v>288</v>
      </c>
      <c r="D25" s="94"/>
      <c r="E25" s="82">
        <v>342507318</v>
      </c>
      <c r="F25" s="82">
        <v>313298335</v>
      </c>
      <c r="G25" s="81">
        <f>+E25-F25</f>
        <v>29208983</v>
      </c>
      <c r="H25" s="68"/>
      <c r="J25" s="77"/>
      <c r="K25" s="77"/>
      <c r="L25" s="81"/>
      <c r="M25" s="81"/>
      <c r="N25" s="81"/>
      <c r="O25" s="81"/>
      <c r="P25" s="77"/>
      <c r="Q25" s="77"/>
      <c r="R25" s="77"/>
      <c r="S25" s="77"/>
      <c r="T25" s="77"/>
      <c r="U25" s="77"/>
      <c r="V25" s="77"/>
      <c r="W25" s="77"/>
    </row>
    <row r="26" spans="3:23">
      <c r="C26" s="93" t="s">
        <v>289</v>
      </c>
      <c r="D26" s="94"/>
      <c r="E26" s="76">
        <f>SUM(E23:E25)</f>
        <v>11313588913</v>
      </c>
      <c r="F26" s="76">
        <f>SUM(F23:F25)</f>
        <v>11288663982</v>
      </c>
      <c r="G26" s="83">
        <f>+E26-F26</f>
        <v>24924931</v>
      </c>
      <c r="H26" s="68"/>
      <c r="J26" s="77"/>
      <c r="K26" s="77"/>
      <c r="L26" s="81"/>
      <c r="M26" s="81"/>
      <c r="N26" s="81"/>
      <c r="O26" s="81"/>
      <c r="P26" s="77"/>
      <c r="Q26" s="77"/>
      <c r="R26" s="77"/>
      <c r="S26" s="77"/>
      <c r="T26" s="77"/>
      <c r="U26" s="77"/>
      <c r="V26" s="77"/>
      <c r="W26" s="77"/>
    </row>
    <row r="27" spans="3:23" ht="8.25" customHeight="1">
      <c r="C27" s="95" t="s">
        <v>278</v>
      </c>
      <c r="D27" s="94"/>
      <c r="E27" s="74"/>
      <c r="F27" s="74"/>
      <c r="G27" s="74"/>
      <c r="H27" s="68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</row>
    <row r="28" spans="3:23">
      <c r="C28" s="93" t="s">
        <v>290</v>
      </c>
      <c r="D28" s="94"/>
      <c r="E28" s="83">
        <f>+E20+E26</f>
        <v>-213301306</v>
      </c>
      <c r="F28" s="83">
        <f>+F20+F26</f>
        <v>-512198479</v>
      </c>
      <c r="G28" s="83">
        <f>+E28-F28</f>
        <v>298897173</v>
      </c>
      <c r="H28" s="68"/>
      <c r="J28" s="77"/>
      <c r="K28" s="77"/>
      <c r="L28" s="81"/>
      <c r="M28" s="81"/>
      <c r="N28" s="81"/>
      <c r="O28" s="81"/>
      <c r="P28" s="77"/>
      <c r="Q28" s="77"/>
      <c r="R28" s="77"/>
      <c r="S28" s="77"/>
      <c r="T28" s="77"/>
      <c r="U28" s="77"/>
      <c r="V28" s="77"/>
      <c r="W28" s="77"/>
    </row>
    <row r="29" spans="3:23" ht="8.25" customHeight="1">
      <c r="C29" s="95" t="s">
        <v>278</v>
      </c>
      <c r="D29" s="94"/>
      <c r="E29" s="74"/>
      <c r="F29" s="74"/>
      <c r="G29" s="74"/>
      <c r="H29" s="68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</row>
    <row r="30" spans="3:23">
      <c r="C30" s="95" t="s">
        <v>230</v>
      </c>
      <c r="D30" s="94"/>
      <c r="E30" s="82">
        <v>238857615</v>
      </c>
      <c r="F30" s="82">
        <v>201196733</v>
      </c>
      <c r="G30" s="81">
        <f>+E30-F30</f>
        <v>37660882</v>
      </c>
      <c r="H30" s="68"/>
      <c r="J30" s="77"/>
      <c r="K30" s="77"/>
      <c r="L30" s="81"/>
      <c r="M30" s="81"/>
      <c r="N30" s="81"/>
      <c r="O30" s="81"/>
      <c r="P30" s="77"/>
      <c r="Q30" s="77"/>
      <c r="R30" s="77"/>
      <c r="S30" s="77"/>
      <c r="T30" s="77"/>
      <c r="U30" s="77"/>
      <c r="V30" s="77"/>
      <c r="W30" s="77"/>
    </row>
    <row r="31" spans="3:23">
      <c r="C31" s="95" t="s">
        <v>231</v>
      </c>
      <c r="D31" s="94"/>
      <c r="E31" s="82">
        <v>266316969</v>
      </c>
      <c r="F31" s="82">
        <v>247885178</v>
      </c>
      <c r="G31" s="81">
        <f>+E31-F31</f>
        <v>18431791</v>
      </c>
      <c r="H31" s="68"/>
      <c r="J31" s="77"/>
      <c r="K31" s="77"/>
      <c r="L31" s="81"/>
      <c r="M31" s="81"/>
      <c r="N31" s="81"/>
      <c r="O31" s="81"/>
      <c r="P31" s="77"/>
      <c r="Q31" s="77"/>
      <c r="R31" s="77"/>
      <c r="S31" s="77"/>
      <c r="T31" s="77"/>
      <c r="U31" s="77"/>
      <c r="V31" s="77"/>
      <c r="W31" s="77"/>
    </row>
    <row r="32" spans="3:23">
      <c r="C32" s="93" t="s">
        <v>291</v>
      </c>
      <c r="D32" s="94"/>
      <c r="E32" s="83">
        <f>SUM(E30:E31)</f>
        <v>505174584</v>
      </c>
      <c r="F32" s="83">
        <f>SUM(F30:F31)</f>
        <v>449081911</v>
      </c>
      <c r="G32" s="83">
        <f>+E32-F32</f>
        <v>56092673</v>
      </c>
      <c r="H32" s="68"/>
      <c r="J32" s="77"/>
      <c r="K32" s="77"/>
      <c r="L32" s="81"/>
      <c r="M32" s="81"/>
      <c r="N32" s="81"/>
      <c r="O32" s="81"/>
      <c r="P32" s="77"/>
      <c r="Q32" s="77"/>
      <c r="R32" s="77"/>
      <c r="S32" s="77"/>
      <c r="T32" s="77"/>
      <c r="U32" s="77"/>
      <c r="V32" s="77"/>
      <c r="W32" s="77"/>
    </row>
    <row r="33" spans="3:23" ht="8.25" customHeight="1">
      <c r="C33" s="95" t="s">
        <v>278</v>
      </c>
      <c r="D33" s="94"/>
      <c r="E33" s="74"/>
      <c r="F33" s="74"/>
      <c r="G33" s="74"/>
      <c r="H33" s="68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</row>
    <row r="34" spans="3:23">
      <c r="C34" s="93" t="s">
        <v>229</v>
      </c>
      <c r="D34" s="94"/>
      <c r="E34" s="83">
        <f>+E28+E32</f>
        <v>291873278</v>
      </c>
      <c r="F34" s="83">
        <f>+F28+F32</f>
        <v>-63116568</v>
      </c>
      <c r="G34" s="83">
        <f>+E34-F34</f>
        <v>354989846</v>
      </c>
      <c r="H34" s="68"/>
      <c r="J34" s="77"/>
      <c r="K34" s="77"/>
      <c r="L34" s="81"/>
      <c r="M34" s="81"/>
      <c r="N34" s="81"/>
      <c r="O34" s="81"/>
      <c r="P34" s="77"/>
      <c r="Q34" s="77"/>
      <c r="R34" s="77"/>
      <c r="S34" s="77"/>
      <c r="T34" s="77"/>
      <c r="U34" s="77"/>
      <c r="V34" s="77"/>
      <c r="W34" s="77"/>
    </row>
    <row r="35" spans="3:23" ht="8.25" customHeight="1">
      <c r="C35" s="95" t="s">
        <v>278</v>
      </c>
      <c r="D35" s="94"/>
      <c r="E35" s="74"/>
      <c r="F35" s="74"/>
      <c r="G35" s="74"/>
      <c r="H35" s="68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</row>
    <row r="36" spans="3:23">
      <c r="C36" s="93" t="s">
        <v>216</v>
      </c>
      <c r="D36" s="94"/>
      <c r="E36" s="82">
        <v>27750001</v>
      </c>
      <c r="F36" s="82">
        <v>27750001</v>
      </c>
      <c r="G36" s="81">
        <f>+E36-F36</f>
        <v>0</v>
      </c>
      <c r="H36" s="68"/>
      <c r="J36" s="77"/>
      <c r="K36" s="77"/>
      <c r="L36" s="81"/>
      <c r="M36" s="81"/>
      <c r="N36" s="77"/>
      <c r="O36" s="81"/>
      <c r="P36" s="77"/>
      <c r="Q36" s="77"/>
      <c r="R36" s="77"/>
      <c r="S36" s="77"/>
      <c r="T36" s="77"/>
      <c r="U36" s="77"/>
      <c r="V36" s="77"/>
      <c r="W36" s="77"/>
    </row>
    <row r="37" spans="3:23" ht="8.25" customHeight="1">
      <c r="C37" s="95" t="s">
        <v>278</v>
      </c>
      <c r="D37" s="94"/>
      <c r="E37" s="74"/>
      <c r="F37" s="74"/>
      <c r="G37" s="74"/>
      <c r="H37" s="68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</row>
    <row r="38" spans="3:23">
      <c r="C38" s="93" t="s">
        <v>292</v>
      </c>
      <c r="D38" s="94"/>
      <c r="E38" s="83">
        <f>+E34+E36</f>
        <v>319623279</v>
      </c>
      <c r="F38" s="83">
        <f>+F34+F36</f>
        <v>-35366567</v>
      </c>
      <c r="G38" s="83">
        <f>+E38-F38</f>
        <v>354989846</v>
      </c>
      <c r="H38" s="68"/>
      <c r="J38" s="77"/>
      <c r="K38" s="77"/>
      <c r="L38" s="81"/>
      <c r="M38" s="81"/>
      <c r="N38" s="81"/>
      <c r="O38" s="81"/>
      <c r="P38" s="77"/>
      <c r="Q38" s="77"/>
      <c r="R38" s="77"/>
      <c r="S38" s="77"/>
      <c r="T38" s="77"/>
      <c r="U38" s="77"/>
      <c r="V38" s="77"/>
      <c r="W38" s="77"/>
    </row>
    <row r="39" spans="3:23">
      <c r="C39" s="100" t="s">
        <v>278</v>
      </c>
      <c r="D39" s="90"/>
      <c r="E39" s="70"/>
      <c r="F39" s="70"/>
      <c r="G39" s="70"/>
      <c r="H39" s="68"/>
      <c r="P39" s="77"/>
      <c r="Q39" s="77"/>
      <c r="R39" s="77"/>
      <c r="S39" s="77"/>
      <c r="T39" s="77"/>
      <c r="U39" s="77"/>
      <c r="V39" s="77"/>
      <c r="W39" s="77"/>
    </row>
    <row r="40" spans="3:23">
      <c r="C40" s="98" t="s">
        <v>278</v>
      </c>
      <c r="D40" s="99"/>
      <c r="E40" s="62"/>
      <c r="F40" s="62"/>
      <c r="G40" s="62"/>
    </row>
    <row r="41" spans="3:23">
      <c r="C41" s="98" t="s">
        <v>278</v>
      </c>
      <c r="D41" s="99"/>
      <c r="E41" s="62"/>
      <c r="F41" s="62"/>
      <c r="G41" s="62"/>
    </row>
  </sheetData>
  <mergeCells count="33">
    <mergeCell ref="C2:G2"/>
    <mergeCell ref="C7:G7"/>
    <mergeCell ref="C40:D40"/>
    <mergeCell ref="C41:D41"/>
    <mergeCell ref="C38:D38"/>
    <mergeCell ref="C39:D39"/>
    <mergeCell ref="C36:D36"/>
    <mergeCell ref="C37:D37"/>
    <mergeCell ref="C34:D34"/>
    <mergeCell ref="C35:D35"/>
    <mergeCell ref="C32:D32"/>
    <mergeCell ref="C33:D33"/>
    <mergeCell ref="C30:D30"/>
    <mergeCell ref="C31:D31"/>
    <mergeCell ref="C28:D28"/>
    <mergeCell ref="C29:D29"/>
    <mergeCell ref="C26:D26"/>
    <mergeCell ref="C27:D27"/>
    <mergeCell ref="C24:D24"/>
    <mergeCell ref="C25:D25"/>
    <mergeCell ref="C22:D22"/>
    <mergeCell ref="C23:D23"/>
    <mergeCell ref="C20:D20"/>
    <mergeCell ref="C21:D21"/>
    <mergeCell ref="C18:D18"/>
    <mergeCell ref="C19:D19"/>
    <mergeCell ref="C16:D16"/>
    <mergeCell ref="C17:D17"/>
    <mergeCell ref="C10:D10"/>
    <mergeCell ref="C12:D12"/>
    <mergeCell ref="C14:D14"/>
    <mergeCell ref="C15:D15"/>
    <mergeCell ref="C13:D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Rekstraryfirlit</vt:lpstr>
      <vt:lpstr>Fjárfestingar</vt:lpstr>
      <vt:lpstr>Rekstrarreikningur</vt:lpstr>
      <vt:lpstr>Rekstrarreikningur!Print_Area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2020-06-02T10:56:58Z</cp:lastPrinted>
  <dcterms:created xsi:type="dcterms:W3CDTF">2016-11-24T11:14:37Z</dcterms:created>
  <dcterms:modified xsi:type="dcterms:W3CDTF">2020-10-31T16:06:20Z</dcterms:modified>
</cp:coreProperties>
</file>