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N:\Árshlutauppgjör og staðgreiðsluyfirlit til bæjarráðs\"/>
    </mc:Choice>
  </mc:AlternateContent>
  <xr:revisionPtr revIDLastSave="0" documentId="13_ncr:1_{57BF9CDF-9BD5-42AC-895C-7CFA8FA999D3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Rekstraryfirlit" sheetId="12" r:id="rId1"/>
    <sheet name="Fjárfestingar" sheetId="11" r:id="rId2"/>
    <sheet name="Rekstrarreikningur" sheetId="10" r:id="rId3"/>
  </sheets>
  <definedNames>
    <definedName name="_xlnm.Print_Area" localSheetId="1">Fjárfestingar!$A:$E</definedName>
    <definedName name="_xlnm.Print_Area" localSheetId="0">Rekstraryfirlit!#REF!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1" l="1"/>
  <c r="B29" i="11"/>
  <c r="I5" i="12" l="1"/>
  <c r="I201" i="12" l="1"/>
  <c r="I235" i="12" s="1"/>
  <c r="K233" i="12"/>
  <c r="J201" i="12"/>
  <c r="J235" i="12" s="1"/>
  <c r="C5" i="12"/>
  <c r="D5" i="12"/>
  <c r="E5" i="12"/>
  <c r="F5" i="12"/>
  <c r="H5" i="12"/>
  <c r="J5" i="12"/>
  <c r="B5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79" i="12"/>
  <c r="K180" i="12"/>
  <c r="K181" i="12"/>
  <c r="K182" i="12"/>
  <c r="K183" i="12"/>
  <c r="K184" i="12"/>
  <c r="K185" i="12"/>
  <c r="K186" i="12"/>
  <c r="K187" i="12"/>
  <c r="K188" i="12"/>
  <c r="K189" i="12"/>
  <c r="K190" i="12"/>
  <c r="K191" i="12"/>
  <c r="K192" i="12"/>
  <c r="K193" i="12"/>
  <c r="K194" i="12"/>
  <c r="K195" i="12"/>
  <c r="K196" i="12"/>
  <c r="K197" i="12"/>
  <c r="K198" i="12"/>
  <c r="K199" i="12"/>
  <c r="K203" i="12"/>
  <c r="K204" i="12"/>
  <c r="K205" i="12"/>
  <c r="K206" i="12"/>
  <c r="K207" i="12"/>
  <c r="K208" i="12"/>
  <c r="K209" i="12"/>
  <c r="K210" i="12"/>
  <c r="K211" i="12"/>
  <c r="K212" i="12"/>
  <c r="K213" i="12"/>
  <c r="K214" i="12"/>
  <c r="K215" i="12"/>
  <c r="K216" i="12"/>
  <c r="K217" i="12"/>
  <c r="K218" i="12"/>
  <c r="K219" i="12"/>
  <c r="K220" i="12"/>
  <c r="K221" i="12"/>
  <c r="K222" i="12"/>
  <c r="K223" i="12"/>
  <c r="K224" i="12"/>
  <c r="K225" i="12"/>
  <c r="K226" i="12"/>
  <c r="K227" i="12"/>
  <c r="K228" i="12"/>
  <c r="K229" i="12"/>
  <c r="K230" i="12"/>
  <c r="K231" i="12"/>
  <c r="K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7" i="12"/>
  <c r="K201" i="12" l="1"/>
  <c r="K235" i="12" s="1"/>
  <c r="K5" i="12"/>
  <c r="G5" i="12"/>
  <c r="E8" i="11" l="1"/>
  <c r="D8" i="11"/>
  <c r="E18" i="11"/>
  <c r="D18" i="11"/>
  <c r="E40" i="11" l="1"/>
  <c r="D40" i="11"/>
  <c r="E39" i="11"/>
  <c r="D39" i="11"/>
  <c r="E38" i="11"/>
  <c r="D38" i="11"/>
  <c r="E37" i="11"/>
  <c r="D37" i="11"/>
  <c r="C33" i="11"/>
  <c r="B33" i="11"/>
  <c r="E33" i="11" s="1"/>
  <c r="E32" i="11"/>
  <c r="D32" i="11"/>
  <c r="D33" i="11" s="1"/>
  <c r="C30" i="11"/>
  <c r="B30" i="11"/>
  <c r="E30" i="11" s="1"/>
  <c r="E29" i="11"/>
  <c r="D29" i="11"/>
  <c r="E28" i="11"/>
  <c r="D28" i="11"/>
  <c r="C26" i="11"/>
  <c r="B26" i="11"/>
  <c r="E26" i="11" s="1"/>
  <c r="E25" i="11"/>
  <c r="D25" i="11"/>
  <c r="D26" i="11" s="1"/>
  <c r="C23" i="11"/>
  <c r="B23" i="11"/>
  <c r="E23" i="11" s="1"/>
  <c r="E22" i="11"/>
  <c r="D22" i="11"/>
  <c r="E21" i="11"/>
  <c r="D21" i="11"/>
  <c r="E20" i="11"/>
  <c r="D20" i="11"/>
  <c r="E19" i="11"/>
  <c r="D19" i="11"/>
  <c r="E17" i="11"/>
  <c r="D17" i="11"/>
  <c r="E16" i="11"/>
  <c r="D16" i="11"/>
  <c r="E15" i="11"/>
  <c r="D15" i="11"/>
  <c r="E14" i="11"/>
  <c r="D14" i="11"/>
  <c r="C12" i="11"/>
  <c r="B12" i="11"/>
  <c r="E11" i="11"/>
  <c r="D11" i="11"/>
  <c r="E9" i="11"/>
  <c r="D9" i="11"/>
  <c r="E10" i="11"/>
  <c r="D10" i="11"/>
  <c r="E7" i="11"/>
  <c r="D7" i="11"/>
  <c r="E6" i="11"/>
  <c r="D6" i="11"/>
  <c r="E5" i="11"/>
  <c r="D5" i="11"/>
  <c r="E12" i="11" l="1"/>
  <c r="C35" i="11"/>
  <c r="C41" i="11" s="1"/>
  <c r="D12" i="11"/>
  <c r="D23" i="11"/>
  <c r="D30" i="11"/>
  <c r="B35" i="11"/>
  <c r="D35" i="11" l="1"/>
  <c r="D41" i="11" s="1"/>
  <c r="E35" i="11"/>
  <c r="B41" i="11"/>
  <c r="E41" i="11" s="1"/>
</calcChain>
</file>

<file path=xl/sharedStrings.xml><?xml version="1.0" encoding="utf-8"?>
<sst xmlns="http://schemas.openxmlformats.org/spreadsheetml/2006/main" count="280" uniqueCount="280">
  <si>
    <t>Frávik</t>
  </si>
  <si>
    <t>Málaflokkur / deild</t>
  </si>
  <si>
    <t>Samtals     tekjur</t>
  </si>
  <si>
    <t>Afskriftir</t>
  </si>
  <si>
    <t>Samtals gjöld</t>
  </si>
  <si>
    <t>Fjármagns-liðir</t>
  </si>
  <si>
    <t>Rekstrar- niðurstaða</t>
  </si>
  <si>
    <t>Fjárhags-áætlun</t>
  </si>
  <si>
    <t>SAMTALS</t>
  </si>
  <si>
    <t>Laun og    launatengd    gjöld</t>
  </si>
  <si>
    <t>Breyting lífeyrisskuld-bindinga</t>
  </si>
  <si>
    <t>Annar rekstrar-kostnaður</t>
  </si>
  <si>
    <t>A hluti (í þús.kr.)</t>
  </si>
  <si>
    <t>Fjárfestinga-áætlun ársins</t>
  </si>
  <si>
    <t>Óráðstafað af áætlun ársins</t>
  </si>
  <si>
    <t>Nýting í %</t>
  </si>
  <si>
    <t xml:space="preserve">Varmárskóli - endurbætur </t>
  </si>
  <si>
    <t>Lágafellsskóli - endurbætur</t>
  </si>
  <si>
    <t>Helgafellsskóli - nýbygging</t>
  </si>
  <si>
    <t>Samtals fjárfest í skólum</t>
  </si>
  <si>
    <t>Ævintýragarður</t>
  </si>
  <si>
    <t>Skátaheimili</t>
  </si>
  <si>
    <t>Stikaðar gönguleiðir</t>
  </si>
  <si>
    <t>Golfvellir</t>
  </si>
  <si>
    <t>Skíðasvæði</t>
  </si>
  <si>
    <t>Samtals fjárfest í íþr. og tómst. mannvirkjum</t>
  </si>
  <si>
    <t>Hlégarður</t>
  </si>
  <si>
    <t>Samtals fjárfest í öðrum mannvirkum</t>
  </si>
  <si>
    <t>Fjárfest í gatnagerð</t>
  </si>
  <si>
    <t>Tekjur af gatnagerðargjöldum</t>
  </si>
  <si>
    <r>
      <t xml:space="preserve">Samtals fjárfest í gatnagerð </t>
    </r>
    <r>
      <rPr>
        <sz val="11"/>
        <rFont val="Calibri"/>
        <family val="2"/>
        <scheme val="minor"/>
      </rPr>
      <t>(nettó)</t>
    </r>
  </si>
  <si>
    <t>Samtals fjárfestingar  A-hluta</t>
  </si>
  <si>
    <t>Fjárfesti í fráveitu (nettó)</t>
  </si>
  <si>
    <t>Fjárfest í hitaveitu (nettó)</t>
  </si>
  <si>
    <t>Fjárfesti í vatnsveitu (nettó)</t>
  </si>
  <si>
    <t>Samtals fjárfestingar í A og B hluta</t>
  </si>
  <si>
    <t>Íþróttamiðstöðin að Lágafelli</t>
  </si>
  <si>
    <t>Íþróttamiðstöðin að Varmá</t>
  </si>
  <si>
    <t>Fjárfesti í félagslegum íbúðum</t>
  </si>
  <si>
    <t>Samtals fjárfest í bifreiðum og tækjum</t>
  </si>
  <si>
    <t>Brúarland - endurbætur</t>
  </si>
  <si>
    <t>Krikaskóli - endurbætur</t>
  </si>
  <si>
    <t>Leikskólar - aðstaða fyrir 1-2ja ára börn - leiktæki á lóð</t>
  </si>
  <si>
    <t>0000..0999</t>
  </si>
  <si>
    <t>1000..1820|1822..1999</t>
  </si>
  <si>
    <t>2000..6999|9000..9999</t>
  </si>
  <si>
    <t>8000..8999</t>
  </si>
  <si>
    <t>7000..7999</t>
  </si>
  <si>
    <t>00  SKATTTEKJUR</t>
  </si>
  <si>
    <t>00110  Framlög úr Jöfnunarsjóði</t>
  </si>
  <si>
    <t>00350  Lóðarleiga</t>
  </si>
  <si>
    <t>02  FÉLAGSÞJÓNUSTA</t>
  </si>
  <si>
    <t>02010  Fjölskyldunefnd</t>
  </si>
  <si>
    <t>02020  Skrifstofa félagsþjónustu</t>
  </si>
  <si>
    <t>02110  Fjárhagsaðstoð</t>
  </si>
  <si>
    <t>02170  Móttaka flóttafólks</t>
  </si>
  <si>
    <t>02172  Flóttafólk</t>
  </si>
  <si>
    <t>02180  Sérstakur húsnæðisstuðningur</t>
  </si>
  <si>
    <t>02190  Önnur félagsleg aðstoð</t>
  </si>
  <si>
    <t>02330  Niðurgreiðsla dvalargjalda</t>
  </si>
  <si>
    <t>02340  Barnaverndarmál</t>
  </si>
  <si>
    <t>02410  Framlög til ellilífeyrisþega og  öryrkja</t>
  </si>
  <si>
    <t>02430  Hjúkrunarheimili</t>
  </si>
  <si>
    <t>02450  Þjónustumiðstöð aldraðra</t>
  </si>
  <si>
    <t>02480  Félagsstarf aldraðra</t>
  </si>
  <si>
    <t>02490  Afsláttur af fasteignagjöldum</t>
  </si>
  <si>
    <t>02500  Málefni fatlaðra - sameiginlegur kostnaður</t>
  </si>
  <si>
    <t>02564  Hulduhlíð búsetukjarni</t>
  </si>
  <si>
    <t>02565  Klapparhlíð búsetukjarni</t>
  </si>
  <si>
    <t>02566  Þverholt búsetukjarni</t>
  </si>
  <si>
    <t>02567  Heimili fyrir börn</t>
  </si>
  <si>
    <t>02569  Áfangaheimili fyrir geðfatlaða</t>
  </si>
  <si>
    <t>02570  Skammtímavistun fyrir fatlaða</t>
  </si>
  <si>
    <t>02580  Dagþjónusta fyrir fatlaða</t>
  </si>
  <si>
    <t>02590  Stuðningsfjölskyldur</t>
  </si>
  <si>
    <t>02810  Ýmsir styrkir - félagsmál</t>
  </si>
  <si>
    <t>03  HEILBRIGÐISMÁL</t>
  </si>
  <si>
    <t>04  FRÆÐSLUMÁL</t>
  </si>
  <si>
    <t>04010  Fræðslunefnd</t>
  </si>
  <si>
    <t>04020  Skrifstofa fræðslusviðs</t>
  </si>
  <si>
    <t>04101  Leikskólinn Hlaðhamrar</t>
  </si>
  <si>
    <t>04102  Leikskólinn Reykjakot</t>
  </si>
  <si>
    <t>04103  Leikskólinn Hlíð</t>
  </si>
  <si>
    <t>04104  Leikskólinn Hulduberg</t>
  </si>
  <si>
    <t>04105  Leikskólinn Leirvogstungu</t>
  </si>
  <si>
    <t>04180  Gæsluvöllurinn  Njarðarholti</t>
  </si>
  <si>
    <t>04190  Niðurgreidd leikskólagjöld</t>
  </si>
  <si>
    <t>04201  Varmárskóli</t>
  </si>
  <si>
    <t>04203  Krikaskóli</t>
  </si>
  <si>
    <t>04205  Lágafellsskóli</t>
  </si>
  <si>
    <t>04208  Höfðaberg</t>
  </si>
  <si>
    <t>04270  Nemendur í öðrum skólum</t>
  </si>
  <si>
    <t>04281  Frístundasel Varmárskóla</t>
  </si>
  <si>
    <t>04285  Frístundasel Lágafellsskóla</t>
  </si>
  <si>
    <t>04289  Frístund fatlaðra Lágafellsskóla</t>
  </si>
  <si>
    <t>04290  Flutningur nemenda</t>
  </si>
  <si>
    <t>04410  Borgarholtsskóli</t>
  </si>
  <si>
    <t>04420  Framhaldsskóli Mosfellsbæjar</t>
  </si>
  <si>
    <t>04501  Listaskóli Mosfellsbæjar</t>
  </si>
  <si>
    <t>04503  Skólahljómsveit</t>
  </si>
  <si>
    <t>04810  Ýmsir styrkir - fræðslumál</t>
  </si>
  <si>
    <t>05  MENNINGARMÁL</t>
  </si>
  <si>
    <t>05010  Menningar- og nýsköpunarnefnd</t>
  </si>
  <si>
    <t>05030  Laxnesssetur</t>
  </si>
  <si>
    <t>05220  Bókasafn</t>
  </si>
  <si>
    <t>05310  Héraðskjalasafn</t>
  </si>
  <si>
    <t>05510  Lista og menningarsjóður</t>
  </si>
  <si>
    <t>05520  Listasalur</t>
  </si>
  <si>
    <t xml:space="preserve">05730  Jól, áramót, þrettándi </t>
  </si>
  <si>
    <t>05740  Í túninu heima</t>
  </si>
  <si>
    <t>05790  Ýmis hátíðahöld</t>
  </si>
  <si>
    <t>05880  Aðrir styrkir</t>
  </si>
  <si>
    <t>06  ÆSKULÝÐS- OG ÍÞRÓTTAMÁL</t>
  </si>
  <si>
    <t>06010  Íþrótta og tómstundanefnd</t>
  </si>
  <si>
    <t>06020  Skrifstofa frístundasviðs</t>
  </si>
  <si>
    <t>06240  Íþrótta- og tómstundskóli Mosfellsbæjar</t>
  </si>
  <si>
    <t>06260  Tjaldstæði</t>
  </si>
  <si>
    <t>06270  Vinnuskóli</t>
  </si>
  <si>
    <t>06310  Félagsmiðstöðin Bólið</t>
  </si>
  <si>
    <t>06510  Íþróttamiðstöðin að Varmá</t>
  </si>
  <si>
    <t>06580  Íþróttamiðstöðin Lágafell</t>
  </si>
  <si>
    <t>06590  Önnur íþróttaaðstaða</t>
  </si>
  <si>
    <t>06610  Íþróttavöllurinn Tungubökkum</t>
  </si>
  <si>
    <t>06620  Gervigrasvöllur Varmá</t>
  </si>
  <si>
    <t>06810  Ungmennafélagið Afturelding</t>
  </si>
  <si>
    <t>06820  Golfklúbbur Mosfellsbæjar</t>
  </si>
  <si>
    <t>06840  Skátafélagið Mosverjar</t>
  </si>
  <si>
    <t>06850  Skíðasvæði höfuðborgarsvæðisins</t>
  </si>
  <si>
    <t>06860  Hestamannafélagið Hörður</t>
  </si>
  <si>
    <t>06870  Björgunarsveitin Kyndill 06</t>
  </si>
  <si>
    <t>06890  Ýmsir styrkir - æskulýðs og íþr.mál</t>
  </si>
  <si>
    <t>07  BRUNAMÁL OG ALMANNAVARNIR</t>
  </si>
  <si>
    <t>07210  Slökkvilið Höfuðborgarsvæðisins</t>
  </si>
  <si>
    <t>08  HREINLÆTISMÁL</t>
  </si>
  <si>
    <t>08210  Sorphreinsun</t>
  </si>
  <si>
    <t>08230  Sorpeyðing</t>
  </si>
  <si>
    <t>08510  Meindýraeyðing</t>
  </si>
  <si>
    <t>08570  Dýraeftirlit</t>
  </si>
  <si>
    <t>09  SKIPULAGS- OG BYGGINGARMÁL</t>
  </si>
  <si>
    <t>09010  Skipulagsnefnd</t>
  </si>
  <si>
    <t>09020  Skrifstofa umhverfissviðs</t>
  </si>
  <si>
    <t>09110  Mæling, skráning, kortagerð</t>
  </si>
  <si>
    <t>09220  Aðalskipulag</t>
  </si>
  <si>
    <t>09230  Deiliskipulag</t>
  </si>
  <si>
    <t>09240  Svæðisskipulag</t>
  </si>
  <si>
    <t>09520  Byggingaeftirlit</t>
  </si>
  <si>
    <t>09710  Byggingarland</t>
  </si>
  <si>
    <t>10  UMFERÐAR- OG SAMGÖNGUMÁL</t>
  </si>
  <si>
    <t>10030  Viðhald gatnakerfis</t>
  </si>
  <si>
    <t>10210  Leiga gatnakerfis</t>
  </si>
  <si>
    <t>10310  Götulýsing</t>
  </si>
  <si>
    <t>10410  Gerð, viðhald og rekstur reiðvega</t>
  </si>
  <si>
    <t>10510  Gangbrautir og umferðamerkingar</t>
  </si>
  <si>
    <t>10610  Snjómokstur og hálkueyðing</t>
  </si>
  <si>
    <t>10710  Framlög til Strætó bs</t>
  </si>
  <si>
    <t>10720  Biðskýli</t>
  </si>
  <si>
    <t>11  ALMENNINGSGARÐAR OG ÚTIVIST</t>
  </si>
  <si>
    <t>11010  Umhverfisnefnd</t>
  </si>
  <si>
    <t>11310  Garðyrkjudeild</t>
  </si>
  <si>
    <t>11410  Opin svæði</t>
  </si>
  <si>
    <t>11430  Leikvellir</t>
  </si>
  <si>
    <t>11440  Garðlönd</t>
  </si>
  <si>
    <t>11610  Jólaskreytingar</t>
  </si>
  <si>
    <t>11710  Minka- og refaeyðing</t>
  </si>
  <si>
    <t>13  ATVINNUMÁL</t>
  </si>
  <si>
    <t>13210  Landbúnaður</t>
  </si>
  <si>
    <t>21  SAMEIGNINLEGUR KOSTNAÐUR</t>
  </si>
  <si>
    <t>21010  Bæjarstjórn</t>
  </si>
  <si>
    <t>21030  Bæjarráð</t>
  </si>
  <si>
    <t>21040  Lýðræðis- og mannréttindanefnd</t>
  </si>
  <si>
    <t>21070  Endurskoðun</t>
  </si>
  <si>
    <t>21410  Skrifstofa bæjarfélagsins</t>
  </si>
  <si>
    <t>21420  Fjármáladeild</t>
  </si>
  <si>
    <t>21430  Mannauðsdeild</t>
  </si>
  <si>
    <t>21450  Upplýsingatækni</t>
  </si>
  <si>
    <t>21630  Hækkun lífeyrisskuldbindingar</t>
  </si>
  <si>
    <t>21640  Áfallið orlof</t>
  </si>
  <si>
    <t>21710  Vinarbæjartengsl</t>
  </si>
  <si>
    <t>28  FJÁRMUNATEKJUR, FJÁRMAGNSGJÖLD</t>
  </si>
  <si>
    <t>28010  Vaxta- og verðbótatekjur af veltufjármunum</t>
  </si>
  <si>
    <t>28020  Tekjur af eignahlutum</t>
  </si>
  <si>
    <t>28030  Vaxta og verðbótatekjur</t>
  </si>
  <si>
    <t>28110  Vaxta og verðbótagjöld</t>
  </si>
  <si>
    <t>31  EIGNASJÓÐUR REKSTUR</t>
  </si>
  <si>
    <t>31090  Gatnakerfi</t>
  </si>
  <si>
    <t>31100  Skrifstofa eignasjóðs</t>
  </si>
  <si>
    <t>31105  Leikskólinn Hlaðhamrar - fasteign</t>
  </si>
  <si>
    <t>31110  Leikskólinn Reykjakot - fasteign</t>
  </si>
  <si>
    <t>31115  Leikskólinn Hlíð - fasteign</t>
  </si>
  <si>
    <t>31120  Leikskólinn Hulduberg - fasteign</t>
  </si>
  <si>
    <t>31125  Leirvogstunguskóli - fasteign</t>
  </si>
  <si>
    <t>31130  Leikvöllurinn Njarðaholti - fasteign</t>
  </si>
  <si>
    <t>31205  Varmárskóli - fasteign</t>
  </si>
  <si>
    <t>31210  Lágafellsskóli - fasteign</t>
  </si>
  <si>
    <t>31215  Krikaskóli - fasteign</t>
  </si>
  <si>
    <t>31220  Höfðaberg - fasteign</t>
  </si>
  <si>
    <t>31230  Brúarland</t>
  </si>
  <si>
    <t>31235  Helgafellsskóli - fasteign</t>
  </si>
  <si>
    <t>31440  Borgarholtsskóli - afskriftir</t>
  </si>
  <si>
    <t>31445  Framhaldsskóli Mosfellsbæjar - afskriftir</t>
  </si>
  <si>
    <t>31510  Ból við Varmárskóla</t>
  </si>
  <si>
    <t>31515  Þjónustustöð - fasteign</t>
  </si>
  <si>
    <t>31520  Tjaldsvæðið við Varmá</t>
  </si>
  <si>
    <t>31525  Ævintýragarður</t>
  </si>
  <si>
    <t>31530  Kjarni - fasteign</t>
  </si>
  <si>
    <t>31535  Læknisbústaður</t>
  </si>
  <si>
    <t>31540  Hlégarður</t>
  </si>
  <si>
    <t>31545  Innréttingar í Hlaðhömrum</t>
  </si>
  <si>
    <t>31550  Skátafélagið Mosverjar</t>
  </si>
  <si>
    <t>31605  Íþróttamiðstöðin að Varmá - fasteign</t>
  </si>
  <si>
    <t>31610  Gervigrasvellir</t>
  </si>
  <si>
    <t>31615  Tungubakkar - fasteign</t>
  </si>
  <si>
    <t>31620  Íþróttamiðstöðin Lágafelli - fasteign</t>
  </si>
  <si>
    <t>31625  Golfvöllur</t>
  </si>
  <si>
    <t>31630  Stikaðar gönguleiðir</t>
  </si>
  <si>
    <t>31635  Bláfjöll skiðaaðstaða</t>
  </si>
  <si>
    <t>31700  Ýmsar fasteignir, lóðir og lendur</t>
  </si>
  <si>
    <t>31805  Leiga: Listaskóli</t>
  </si>
  <si>
    <t>31810  Leiga: Bókasafn og Héraðsskjalasafn</t>
  </si>
  <si>
    <t>31815  Leiga: 2. hæð í Kjarna</t>
  </si>
  <si>
    <t>31970  Fjármagnsliðir</t>
  </si>
  <si>
    <t>33  ÞJÓNUSTUSTÖÐ  REKSTUR</t>
  </si>
  <si>
    <t>33210  Þjónustustöð</t>
  </si>
  <si>
    <t>33240  Trésmiðja</t>
  </si>
  <si>
    <t>33310  Vélar</t>
  </si>
  <si>
    <t>33510  Bifreiðar þjónustustöðvar</t>
  </si>
  <si>
    <t>43  VATNSVEITA MOSFELLSBÆJAR</t>
  </si>
  <si>
    <t>43010  Tekjur vatnsveitu</t>
  </si>
  <si>
    <t>43210  Almennur rekstur vatnsveitu</t>
  </si>
  <si>
    <t>43220  Keypt kalt vatn</t>
  </si>
  <si>
    <t>43230  Viðhald veitukerfis</t>
  </si>
  <si>
    <t>43890  Afskriftir vatnsveitu</t>
  </si>
  <si>
    <t>47  HITAVEITA MOSFELLSBÆJAR</t>
  </si>
  <si>
    <t>47010  Tekjur hitaveitu</t>
  </si>
  <si>
    <t>47210  Almennur rekstur hitaveitu</t>
  </si>
  <si>
    <t>47220  Keypt heitt vatn</t>
  </si>
  <si>
    <t>47230  Viðhald hitaveitukerfis</t>
  </si>
  <si>
    <t>47250  Bifreiðar hitaveitu</t>
  </si>
  <si>
    <t>47260  Nýlagnir hitaveitu</t>
  </si>
  <si>
    <t>47810  Fjármunatekjur</t>
  </si>
  <si>
    <t>47840  Fjármagnsgjöld hitaveitu</t>
  </si>
  <si>
    <t>47890  Afskriftir hitaveitu</t>
  </si>
  <si>
    <t>61  FÉLAGSLEGAR ÍBÚÐIR</t>
  </si>
  <si>
    <t>63  HJÚKRUNARHEIMILIÐ HAMRAR</t>
  </si>
  <si>
    <t>63089  Afskriftir Hamra</t>
  </si>
  <si>
    <t>63210  Hjúkrunarheimilið Hamrar - fasteign</t>
  </si>
  <si>
    <t>63840  Fjármagnsgjöld Hamra</t>
  </si>
  <si>
    <t>65  FRÁVEITA REKSTUR</t>
  </si>
  <si>
    <t>65040  Fráveitu- og rotþróargjald</t>
  </si>
  <si>
    <t>65120  Holræsi og niðurföll</t>
  </si>
  <si>
    <t>65410  Hreinsun holræsa</t>
  </si>
  <si>
    <t>65420  Hreinsun rotþróa</t>
  </si>
  <si>
    <t>65840  Fjármagnsgjöld fráveitu</t>
  </si>
  <si>
    <t>65890  Afskriftir fráveitu</t>
  </si>
  <si>
    <t>Millifærslur</t>
  </si>
  <si>
    <t>Rekstrarniðurstaða  A-hluta</t>
  </si>
  <si>
    <t>Rekstrarniðurstaða A og B-hluta</t>
  </si>
  <si>
    <t>02710  Ýmis lögbundin framlög</t>
  </si>
  <si>
    <t>03220  Heilbrigðiseftirlit</t>
  </si>
  <si>
    <t>04206  Helgafellsskóli</t>
  </si>
  <si>
    <t>04520  Umferðarskólinn ungir vegfarendur</t>
  </si>
  <si>
    <t>05720  Þjóðhátíð 17. júní</t>
  </si>
  <si>
    <t>21610  Launanefnd - kjarasamningar</t>
  </si>
  <si>
    <t>21750  Samstarf sveitafélaga</t>
  </si>
  <si>
    <t>Gervigrasvellir</t>
  </si>
  <si>
    <t>Leirvogstunguskóli - viðbygging</t>
  </si>
  <si>
    <t>Fjölnota íþróttahús (-g.g.)</t>
  </si>
  <si>
    <t>Bifreiðar og tæki þjónustustöðvar</t>
  </si>
  <si>
    <t>00010  Útsvar</t>
  </si>
  <si>
    <t>00060  Fasteignaskattur</t>
  </si>
  <si>
    <t>11020  Umhverfisdeild</t>
  </si>
  <si>
    <t>31010  Gatnagerðagjöld</t>
  </si>
  <si>
    <t>02510  Liðveisla og akstur</t>
  </si>
  <si>
    <t>02520  NPA þjónusta</t>
  </si>
  <si>
    <t>11810  Styrkir</t>
  </si>
  <si>
    <t>21820  Óviss útgjöld</t>
  </si>
  <si>
    <t>43260  Nýlagnir vatnsveitu</t>
  </si>
  <si>
    <t>Fjárfesting janúar til september 2019</t>
  </si>
  <si>
    <t>Fjárfest í janúar til september</t>
  </si>
  <si>
    <t>Mosfellsbær  -  rekstur janúar til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</si>
</sst>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mkr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Book Antiqua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3" fontId="4" fillId="0" borderId="0" xfId="0" applyNumberFormat="1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9" fillId="0" borderId="0" xfId="1" applyFont="1" applyBorder="1"/>
    <xf numFmtId="0" fontId="10" fillId="0" borderId="0" xfId="1" applyFont="1" applyBorder="1"/>
    <xf numFmtId="0" fontId="3" fillId="0" borderId="0" xfId="1"/>
    <xf numFmtId="0" fontId="11" fillId="3" borderId="1" xfId="1" applyFont="1" applyFill="1" applyBorder="1"/>
    <xf numFmtId="1" fontId="12" fillId="4" borderId="1" xfId="1" applyNumberFormat="1" applyFont="1" applyFill="1" applyBorder="1" applyAlignment="1">
      <alignment horizontal="center" wrapText="1"/>
    </xf>
    <xf numFmtId="0" fontId="3" fillId="0" borderId="2" xfId="1" applyFont="1" applyFill="1" applyBorder="1"/>
    <xf numFmtId="3" fontId="3" fillId="0" borderId="3" xfId="1" applyNumberFormat="1" applyFont="1" applyFill="1" applyBorder="1"/>
    <xf numFmtId="3" fontId="3" fillId="0" borderId="2" xfId="1" applyNumberFormat="1" applyBorder="1"/>
    <xf numFmtId="0" fontId="0" fillId="0" borderId="2" xfId="0" applyFill="1" applyBorder="1"/>
    <xf numFmtId="164" fontId="0" fillId="0" borderId="2" xfId="0" applyNumberFormat="1" applyFont="1" applyFill="1" applyBorder="1"/>
    <xf numFmtId="9" fontId="0" fillId="0" borderId="2" xfId="2" applyFont="1" applyFill="1" applyBorder="1"/>
    <xf numFmtId="164" fontId="0" fillId="0" borderId="4" xfId="0" applyNumberFormat="1" applyFont="1" applyFill="1" applyBorder="1"/>
    <xf numFmtId="9" fontId="0" fillId="0" borderId="4" xfId="2" applyFont="1" applyFill="1" applyBorder="1"/>
    <xf numFmtId="0" fontId="11" fillId="0" borderId="2" xfId="0" applyFont="1" applyFill="1" applyBorder="1"/>
    <xf numFmtId="164" fontId="11" fillId="0" borderId="2" xfId="0" applyNumberFormat="1" applyFont="1" applyFill="1" applyBorder="1"/>
    <xf numFmtId="9" fontId="1" fillId="0" borderId="2" xfId="2" applyFont="1" applyFill="1" applyBorder="1"/>
    <xf numFmtId="0" fontId="13" fillId="0" borderId="2" xfId="1" applyFont="1" applyFill="1" applyBorder="1"/>
    <xf numFmtId="3" fontId="13" fillId="0" borderId="3" xfId="1" applyNumberFormat="1" applyFont="1" applyFill="1" applyBorder="1"/>
    <xf numFmtId="0" fontId="0" fillId="0" borderId="2" xfId="0" applyFont="1" applyFill="1" applyBorder="1"/>
    <xf numFmtId="0" fontId="15" fillId="0" borderId="2" xfId="1" applyFont="1" applyFill="1" applyBorder="1"/>
    <xf numFmtId="3" fontId="13" fillId="0" borderId="2" xfId="1" applyNumberFormat="1" applyFont="1" applyFill="1" applyBorder="1"/>
    <xf numFmtId="0" fontId="11" fillId="0" borderId="5" xfId="1" applyFont="1" applyFill="1" applyBorder="1"/>
    <xf numFmtId="164" fontId="11" fillId="0" borderId="1" xfId="0" applyNumberFormat="1" applyFont="1" applyFill="1" applyBorder="1"/>
    <xf numFmtId="9" fontId="1" fillId="0" borderId="6" xfId="2" applyFont="1" applyFill="1" applyBorder="1"/>
    <xf numFmtId="0" fontId="13" fillId="0" borderId="2" xfId="1" applyFont="1" applyBorder="1"/>
    <xf numFmtId="0" fontId="11" fillId="5" borderId="1" xfId="1" applyFont="1" applyFill="1" applyBorder="1"/>
    <xf numFmtId="164" fontId="11" fillId="5" borderId="1" xfId="0" applyNumberFormat="1" applyFont="1" applyFill="1" applyBorder="1"/>
    <xf numFmtId="9" fontId="11" fillId="5" borderId="1" xfId="0" applyNumberFormat="1" applyFont="1" applyFill="1" applyBorder="1"/>
    <xf numFmtId="3" fontId="16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3" fontId="17" fillId="0" borderId="0" xfId="0" applyNumberFormat="1" applyFont="1" applyBorder="1" applyAlignment="1">
      <alignment horizontal="center" wrapText="1"/>
    </xf>
    <xf numFmtId="3" fontId="0" fillId="0" borderId="0" xfId="0" applyNumberFormat="1"/>
    <xf numFmtId="3" fontId="17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/>
    <xf numFmtId="0" fontId="0" fillId="0" borderId="0" xfId="0" applyAlignment="1">
      <alignment horizontal="left" indent="3"/>
    </xf>
    <xf numFmtId="3" fontId="1" fillId="0" borderId="7" xfId="0" applyNumberFormat="1" applyFont="1" applyBorder="1"/>
    <xf numFmtId="3" fontId="1" fillId="0" borderId="0" xfId="0" applyNumberFormat="1" applyFont="1" applyBorder="1"/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258537</xdr:colOff>
      <xdr:row>40</xdr:row>
      <xdr:rowOff>151428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9DAEB-9FC0-4F45-B365-B59755673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52381" cy="77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7"/>
  <sheetViews>
    <sheetView tabSelected="1" zoomScale="80" zoomScaleNormal="80" workbookViewId="0">
      <pane ySplit="3" topLeftCell="A4" activePane="bottomLeft" state="frozen"/>
      <selection activeCell="A5" sqref="A5"/>
      <selection pane="bottomLeft" activeCell="A2" sqref="A2"/>
    </sheetView>
  </sheetViews>
  <sheetFormatPr defaultRowHeight="15" outlineLevelRow="1" x14ac:dyDescent="0.25"/>
  <cols>
    <col min="1" max="1" width="41.140625" customWidth="1"/>
    <col min="2" max="2" width="15.42578125" customWidth="1"/>
    <col min="3" max="8" width="14.42578125" style="7" customWidth="1"/>
    <col min="9" max="10" width="16" style="7" customWidth="1"/>
    <col min="11" max="11" width="13" customWidth="1"/>
    <col min="13" max="13" width="14.42578125" bestFit="1" customWidth="1"/>
    <col min="17" max="18" width="14.42578125" bestFit="1" customWidth="1"/>
  </cols>
  <sheetData>
    <row r="1" spans="1:11" s="7" customFormat="1" ht="23.25" x14ac:dyDescent="0.35">
      <c r="A1" s="1" t="s">
        <v>279</v>
      </c>
      <c r="B1" s="8"/>
    </row>
    <row r="2" spans="1:11" s="7" customFormat="1" x14ac:dyDescent="0.25">
      <c r="B2" s="2"/>
      <c r="C2" s="2"/>
      <c r="D2" s="2"/>
      <c r="E2" s="2"/>
      <c r="F2" s="2"/>
      <c r="G2" s="2"/>
      <c r="H2" s="2"/>
    </row>
    <row r="3" spans="1:11" s="6" customFormat="1" ht="62.25" customHeight="1" x14ac:dyDescent="0.3">
      <c r="A3" s="3" t="s">
        <v>1</v>
      </c>
      <c r="B3" s="4" t="s">
        <v>2</v>
      </c>
      <c r="C3" s="4" t="s">
        <v>9</v>
      </c>
      <c r="D3" s="4" t="s">
        <v>10</v>
      </c>
      <c r="E3" s="4" t="s">
        <v>11</v>
      </c>
      <c r="F3" s="4" t="s">
        <v>3</v>
      </c>
      <c r="G3" s="38" t="s">
        <v>4</v>
      </c>
      <c r="H3" s="38" t="s">
        <v>5</v>
      </c>
      <c r="I3" s="5" t="s">
        <v>6</v>
      </c>
      <c r="J3" s="5" t="s">
        <v>7</v>
      </c>
      <c r="K3" s="4" t="s">
        <v>0</v>
      </c>
    </row>
    <row r="4" spans="1:11" s="39" customFormat="1" ht="22.5" hidden="1" x14ac:dyDescent="0.2">
      <c r="A4" s="40"/>
      <c r="B4" s="41" t="s">
        <v>43</v>
      </c>
      <c r="C4" s="41" t="s">
        <v>44</v>
      </c>
      <c r="D4" s="41">
        <v>1821</v>
      </c>
      <c r="E4" s="41" t="s">
        <v>45</v>
      </c>
      <c r="F4" s="41" t="s">
        <v>46</v>
      </c>
      <c r="G4" s="42"/>
      <c r="H4" s="42" t="s">
        <v>47</v>
      </c>
      <c r="I4" s="44"/>
      <c r="J4" s="44"/>
      <c r="K4" s="41"/>
    </row>
    <row r="5" spans="1:11" s="8" customFormat="1" x14ac:dyDescent="0.25">
      <c r="A5" s="8" t="s">
        <v>8</v>
      </c>
      <c r="B5" s="9">
        <f t="shared" ref="B5:H5" si="0">B7+B12+B40+B42+B68+B80+B99+B101+B106+B115+B124+B134+B136+B151+B156+B195+B203+B210+B220+B221+B225</f>
        <v>-10996683107</v>
      </c>
      <c r="C5" s="9">
        <f t="shared" si="0"/>
        <v>3961553728</v>
      </c>
      <c r="D5" s="9">
        <f t="shared" si="0"/>
        <v>135000000</v>
      </c>
      <c r="E5" s="9">
        <f t="shared" si="0"/>
        <v>5767502855</v>
      </c>
      <c r="F5" s="9">
        <f t="shared" si="0"/>
        <v>289131172</v>
      </c>
      <c r="G5" s="9">
        <f t="shared" si="0"/>
        <v>10153187755</v>
      </c>
      <c r="H5" s="9">
        <f t="shared" si="0"/>
        <v>413936248</v>
      </c>
      <c r="I5" s="9">
        <f>I7+I12+I40+I42+I68+I80+I99+I101+I106+I115+I124+I134+I136+I151+I156+I195+I203+I210+I220+I221+I225+I233</f>
        <v>-401809107</v>
      </c>
      <c r="J5" s="9">
        <f>J7+J12+J40+J42+J68+J80+J99+J101+J106+J115+J124+J134+J136+J151+J156+J195+J203+J210+J220+J221+J225</f>
        <v>-491570884</v>
      </c>
      <c r="K5" s="9">
        <f t="shared" ref="K5" si="1">I5-J5</f>
        <v>89761777</v>
      </c>
    </row>
    <row r="6" spans="1:11" x14ac:dyDescent="0.25">
      <c r="A6" s="7"/>
      <c r="B6" s="7"/>
    </row>
    <row r="7" spans="1:11" x14ac:dyDescent="0.25">
      <c r="A7" s="8" t="s">
        <v>48</v>
      </c>
      <c r="B7" s="9">
        <v>-7470457697</v>
      </c>
      <c r="C7" s="9">
        <v>0</v>
      </c>
      <c r="D7" s="9">
        <v>0</v>
      </c>
      <c r="E7" s="9">
        <v>0</v>
      </c>
      <c r="F7" s="9">
        <v>0</v>
      </c>
      <c r="G7" s="9">
        <f>SUM(C7:F7)</f>
        <v>0</v>
      </c>
      <c r="H7" s="9">
        <v>0</v>
      </c>
      <c r="I7" s="9">
        <v>-7470457697</v>
      </c>
      <c r="J7" s="9">
        <v>-7470964385</v>
      </c>
      <c r="K7" s="9">
        <f>I7-J7</f>
        <v>506688</v>
      </c>
    </row>
    <row r="8" spans="1:11" hidden="1" outlineLevel="1" x14ac:dyDescent="0.25">
      <c r="A8" t="s">
        <v>268</v>
      </c>
      <c r="B8" s="43">
        <v>-5240223115</v>
      </c>
      <c r="C8" s="43">
        <v>0</v>
      </c>
      <c r="D8" s="43">
        <v>0</v>
      </c>
      <c r="E8" s="43">
        <v>0</v>
      </c>
      <c r="F8" s="43">
        <v>0</v>
      </c>
      <c r="G8" s="43">
        <f t="shared" ref="G8:G64" si="2">SUM(C8:F8)</f>
        <v>0</v>
      </c>
      <c r="H8" s="43">
        <v>0</v>
      </c>
      <c r="I8" s="43">
        <v>-5240223115</v>
      </c>
      <c r="J8" s="43">
        <v>-5235214384</v>
      </c>
      <c r="K8" s="43">
        <f t="shared" ref="K8:K64" si="3">I8-J8</f>
        <v>-5008731</v>
      </c>
    </row>
    <row r="9" spans="1:11" hidden="1" outlineLevel="1" x14ac:dyDescent="0.25">
      <c r="A9" t="s">
        <v>269</v>
      </c>
      <c r="B9" s="43">
        <v>-756909481</v>
      </c>
      <c r="C9" s="43">
        <v>0</v>
      </c>
      <c r="D9" s="43">
        <v>0</v>
      </c>
      <c r="E9" s="43">
        <v>0</v>
      </c>
      <c r="F9" s="43">
        <v>0</v>
      </c>
      <c r="G9" s="43">
        <f t="shared" si="2"/>
        <v>0</v>
      </c>
      <c r="H9" s="43">
        <v>0</v>
      </c>
      <c r="I9" s="43">
        <v>-756909481</v>
      </c>
      <c r="J9" s="43">
        <v>-743999999</v>
      </c>
      <c r="K9" s="43">
        <f t="shared" si="3"/>
        <v>-12909482</v>
      </c>
    </row>
    <row r="10" spans="1:11" hidden="1" outlineLevel="1" x14ac:dyDescent="0.25">
      <c r="A10" t="s">
        <v>49</v>
      </c>
      <c r="B10" s="43">
        <v>-1365898212</v>
      </c>
      <c r="C10" s="43">
        <v>0</v>
      </c>
      <c r="D10" s="43">
        <v>0</v>
      </c>
      <c r="E10" s="43">
        <v>0</v>
      </c>
      <c r="F10" s="43">
        <v>0</v>
      </c>
      <c r="G10" s="43">
        <f t="shared" si="2"/>
        <v>0</v>
      </c>
      <c r="H10" s="43">
        <v>0</v>
      </c>
      <c r="I10" s="43">
        <v>-1365898212</v>
      </c>
      <c r="J10" s="43">
        <v>-1384499999</v>
      </c>
      <c r="K10" s="43">
        <f t="shared" si="3"/>
        <v>18601787</v>
      </c>
    </row>
    <row r="11" spans="1:11" hidden="1" outlineLevel="1" x14ac:dyDescent="0.25">
      <c r="A11" t="s">
        <v>50</v>
      </c>
      <c r="B11" s="43">
        <v>-107426889</v>
      </c>
      <c r="C11" s="43">
        <v>0</v>
      </c>
      <c r="D11" s="43">
        <v>0</v>
      </c>
      <c r="E11" s="43">
        <v>0</v>
      </c>
      <c r="F11" s="43">
        <v>0</v>
      </c>
      <c r="G11" s="43">
        <f t="shared" si="2"/>
        <v>0</v>
      </c>
      <c r="H11" s="43">
        <v>0</v>
      </c>
      <c r="I11" s="43">
        <v>-107426889</v>
      </c>
      <c r="J11" s="43">
        <v>-107250003</v>
      </c>
      <c r="K11" s="43">
        <f t="shared" si="3"/>
        <v>-176886</v>
      </c>
    </row>
    <row r="12" spans="1:11" collapsed="1" x14ac:dyDescent="0.25">
      <c r="A12" s="8" t="s">
        <v>51</v>
      </c>
      <c r="B12" s="9">
        <v>-373719331</v>
      </c>
      <c r="C12" s="9">
        <v>346137824</v>
      </c>
      <c r="D12" s="9">
        <v>0</v>
      </c>
      <c r="E12" s="9">
        <v>1471216391</v>
      </c>
      <c r="F12" s="9">
        <v>0</v>
      </c>
      <c r="G12" s="9">
        <f t="shared" si="2"/>
        <v>1817354215</v>
      </c>
      <c r="H12" s="9">
        <v>0</v>
      </c>
      <c r="I12" s="9">
        <v>1443634884</v>
      </c>
      <c r="J12" s="9">
        <v>1387793879</v>
      </c>
      <c r="K12" s="9">
        <f t="shared" si="3"/>
        <v>55841005</v>
      </c>
    </row>
    <row r="13" spans="1:11" hidden="1" outlineLevel="1" x14ac:dyDescent="0.25">
      <c r="A13" t="s">
        <v>52</v>
      </c>
      <c r="B13" s="43">
        <v>0</v>
      </c>
      <c r="C13" s="43">
        <v>3139223</v>
      </c>
      <c r="D13" s="43">
        <v>0</v>
      </c>
      <c r="E13" s="43">
        <v>0</v>
      </c>
      <c r="F13" s="43">
        <v>0</v>
      </c>
      <c r="G13" s="43">
        <f t="shared" si="2"/>
        <v>3139223</v>
      </c>
      <c r="H13" s="43">
        <v>0</v>
      </c>
      <c r="I13" s="43">
        <v>3139223</v>
      </c>
      <c r="J13" s="43">
        <v>4151546</v>
      </c>
      <c r="K13" s="43">
        <f t="shared" si="3"/>
        <v>-1012323</v>
      </c>
    </row>
    <row r="14" spans="1:11" hidden="1" outlineLevel="1" x14ac:dyDescent="0.25">
      <c r="A14" t="s">
        <v>53</v>
      </c>
      <c r="B14" s="43">
        <v>-8741042</v>
      </c>
      <c r="C14" s="43">
        <v>50086723</v>
      </c>
      <c r="D14" s="43">
        <v>0</v>
      </c>
      <c r="E14" s="43">
        <v>14929921</v>
      </c>
      <c r="F14" s="43">
        <v>0</v>
      </c>
      <c r="G14" s="43">
        <f t="shared" si="2"/>
        <v>65016644</v>
      </c>
      <c r="H14" s="43">
        <v>0</v>
      </c>
      <c r="I14" s="43">
        <v>56275602</v>
      </c>
      <c r="J14" s="43">
        <v>52465547</v>
      </c>
      <c r="K14" s="43">
        <f t="shared" si="3"/>
        <v>3810055</v>
      </c>
    </row>
    <row r="15" spans="1:11" hidden="1" outlineLevel="1" x14ac:dyDescent="0.25">
      <c r="A15" t="s">
        <v>54</v>
      </c>
      <c r="B15" s="43">
        <v>0</v>
      </c>
      <c r="C15" s="43">
        <v>0</v>
      </c>
      <c r="D15" s="43">
        <v>0</v>
      </c>
      <c r="E15" s="43">
        <v>36321777</v>
      </c>
      <c r="F15" s="43">
        <v>0</v>
      </c>
      <c r="G15" s="43">
        <f t="shared" si="2"/>
        <v>36321777</v>
      </c>
      <c r="H15" s="43">
        <v>0</v>
      </c>
      <c r="I15" s="43">
        <v>36321777</v>
      </c>
      <c r="J15" s="43">
        <v>34772724</v>
      </c>
      <c r="K15" s="43">
        <f t="shared" si="3"/>
        <v>1549053</v>
      </c>
    </row>
    <row r="16" spans="1:11" hidden="1" outlineLevel="1" x14ac:dyDescent="0.25">
      <c r="A16" t="s">
        <v>55</v>
      </c>
      <c r="B16" s="43">
        <v>-10959659</v>
      </c>
      <c r="C16" s="43">
        <v>2990879</v>
      </c>
      <c r="D16" s="43">
        <v>0</v>
      </c>
      <c r="E16" s="43">
        <v>7968780</v>
      </c>
      <c r="F16" s="43">
        <v>0</v>
      </c>
      <c r="G16" s="43">
        <f t="shared" si="2"/>
        <v>10959659</v>
      </c>
      <c r="H16" s="43">
        <v>0</v>
      </c>
      <c r="I16" s="43">
        <v>0</v>
      </c>
      <c r="J16" s="43">
        <v>4</v>
      </c>
      <c r="K16" s="43">
        <f t="shared" si="3"/>
        <v>-4</v>
      </c>
    </row>
    <row r="17" spans="1:11" hidden="1" outlineLevel="1" x14ac:dyDescent="0.25">
      <c r="A17" t="s">
        <v>56</v>
      </c>
      <c r="B17" s="43">
        <v>-12804999</v>
      </c>
      <c r="C17" s="43">
        <v>0</v>
      </c>
      <c r="D17" s="43">
        <v>0</v>
      </c>
      <c r="E17" s="43">
        <v>12804999</v>
      </c>
      <c r="F17" s="43">
        <v>0</v>
      </c>
      <c r="G17" s="43">
        <f t="shared" si="2"/>
        <v>12804999</v>
      </c>
      <c r="H17" s="43">
        <v>0</v>
      </c>
      <c r="I17" s="43">
        <v>0</v>
      </c>
      <c r="J17" s="43">
        <v>0</v>
      </c>
      <c r="K17" s="43">
        <f t="shared" si="3"/>
        <v>0</v>
      </c>
    </row>
    <row r="18" spans="1:11" hidden="1" outlineLevel="1" x14ac:dyDescent="0.25">
      <c r="A18" t="s">
        <v>57</v>
      </c>
      <c r="B18" s="43">
        <v>-820000</v>
      </c>
      <c r="C18" s="43">
        <v>0</v>
      </c>
      <c r="D18" s="43">
        <v>0</v>
      </c>
      <c r="E18" s="43">
        <v>21616221</v>
      </c>
      <c r="F18" s="43">
        <v>0</v>
      </c>
      <c r="G18" s="43">
        <f t="shared" si="2"/>
        <v>21616221</v>
      </c>
      <c r="H18" s="43">
        <v>0</v>
      </c>
      <c r="I18" s="43">
        <v>20796221</v>
      </c>
      <c r="J18" s="43">
        <v>26450000</v>
      </c>
      <c r="K18" s="43">
        <f t="shared" si="3"/>
        <v>-5653779</v>
      </c>
    </row>
    <row r="19" spans="1:11" hidden="1" outlineLevel="1" x14ac:dyDescent="0.25">
      <c r="A19" t="s">
        <v>58</v>
      </c>
      <c r="B19" s="43">
        <v>0</v>
      </c>
      <c r="C19" s="43">
        <v>0</v>
      </c>
      <c r="D19" s="43">
        <v>0</v>
      </c>
      <c r="E19" s="43">
        <v>2339255</v>
      </c>
      <c r="F19" s="43">
        <v>0</v>
      </c>
      <c r="G19" s="43">
        <f t="shared" si="2"/>
        <v>2339255</v>
      </c>
      <c r="H19" s="43">
        <v>0</v>
      </c>
      <c r="I19" s="43">
        <v>2339255</v>
      </c>
      <c r="J19" s="43">
        <v>4248000</v>
      </c>
      <c r="K19" s="43">
        <f t="shared" si="3"/>
        <v>-1908745</v>
      </c>
    </row>
    <row r="20" spans="1:11" hidden="1" outlineLevel="1" x14ac:dyDescent="0.25">
      <c r="A20" t="s">
        <v>59</v>
      </c>
      <c r="B20" s="43">
        <v>0</v>
      </c>
      <c r="C20" s="43">
        <v>0</v>
      </c>
      <c r="D20" s="43">
        <v>0</v>
      </c>
      <c r="E20" s="43">
        <v>3708805</v>
      </c>
      <c r="F20" s="43">
        <v>0</v>
      </c>
      <c r="G20" s="43">
        <f t="shared" si="2"/>
        <v>3708805</v>
      </c>
      <c r="H20" s="43">
        <v>0</v>
      </c>
      <c r="I20" s="43">
        <v>3708805</v>
      </c>
      <c r="J20" s="43">
        <v>5698216</v>
      </c>
      <c r="K20" s="43">
        <f t="shared" si="3"/>
        <v>-1989411</v>
      </c>
    </row>
    <row r="21" spans="1:11" hidden="1" outlineLevel="1" x14ac:dyDescent="0.25">
      <c r="A21" t="s">
        <v>60</v>
      </c>
      <c r="B21" s="43">
        <v>979432</v>
      </c>
      <c r="C21" s="43">
        <v>7683558</v>
      </c>
      <c r="D21" s="43">
        <v>0</v>
      </c>
      <c r="E21" s="43">
        <v>10616060</v>
      </c>
      <c r="F21" s="43">
        <v>0</v>
      </c>
      <c r="G21" s="43">
        <f t="shared" si="2"/>
        <v>18299618</v>
      </c>
      <c r="H21" s="43">
        <v>0</v>
      </c>
      <c r="I21" s="43">
        <v>19279050</v>
      </c>
      <c r="J21" s="43">
        <v>13992597</v>
      </c>
      <c r="K21" s="43">
        <f t="shared" si="3"/>
        <v>5286453</v>
      </c>
    </row>
    <row r="22" spans="1:11" hidden="1" outlineLevel="1" x14ac:dyDescent="0.25">
      <c r="A22" t="s">
        <v>61</v>
      </c>
      <c r="B22" s="43">
        <v>0</v>
      </c>
      <c r="C22" s="43">
        <v>0</v>
      </c>
      <c r="D22" s="43">
        <v>0</v>
      </c>
      <c r="E22" s="43">
        <v>6031342</v>
      </c>
      <c r="F22" s="43">
        <v>0</v>
      </c>
      <c r="G22" s="43">
        <f t="shared" si="2"/>
        <v>6031342</v>
      </c>
      <c r="H22" s="43">
        <v>0</v>
      </c>
      <c r="I22" s="43">
        <v>6031342</v>
      </c>
      <c r="J22" s="43">
        <v>5472000</v>
      </c>
      <c r="K22" s="43">
        <f t="shared" si="3"/>
        <v>559342</v>
      </c>
    </row>
    <row r="23" spans="1:11" hidden="1" outlineLevel="1" x14ac:dyDescent="0.25">
      <c r="A23" t="s">
        <v>62</v>
      </c>
      <c r="B23" s="43">
        <v>-304508595</v>
      </c>
      <c r="C23" s="43">
        <v>0</v>
      </c>
      <c r="D23" s="43">
        <v>0</v>
      </c>
      <c r="E23" s="43">
        <v>327008595</v>
      </c>
      <c r="F23" s="43">
        <v>0</v>
      </c>
      <c r="G23" s="43">
        <f t="shared" si="2"/>
        <v>327008595</v>
      </c>
      <c r="H23" s="43">
        <v>0</v>
      </c>
      <c r="I23" s="43">
        <v>22500000</v>
      </c>
      <c r="J23" s="43">
        <v>22500000</v>
      </c>
      <c r="K23" s="43">
        <f t="shared" si="3"/>
        <v>0</v>
      </c>
    </row>
    <row r="24" spans="1:11" hidden="1" outlineLevel="1" x14ac:dyDescent="0.25">
      <c r="A24" t="s">
        <v>63</v>
      </c>
      <c r="B24" s="43">
        <v>-18212815</v>
      </c>
      <c r="C24" s="43">
        <v>0</v>
      </c>
      <c r="D24" s="43">
        <v>0</v>
      </c>
      <c r="E24" s="43">
        <v>97116714</v>
      </c>
      <c r="F24" s="43">
        <v>0</v>
      </c>
      <c r="G24" s="43">
        <f t="shared" si="2"/>
        <v>97116714</v>
      </c>
      <c r="H24" s="43">
        <v>0</v>
      </c>
      <c r="I24" s="43">
        <v>78903899</v>
      </c>
      <c r="J24" s="43">
        <v>81188932</v>
      </c>
      <c r="K24" s="43">
        <f t="shared" si="3"/>
        <v>-2285033</v>
      </c>
    </row>
    <row r="25" spans="1:11" hidden="1" outlineLevel="1" x14ac:dyDescent="0.25">
      <c r="A25" t="s">
        <v>64</v>
      </c>
      <c r="B25" s="43">
        <v>-522133</v>
      </c>
      <c r="C25" s="43">
        <v>9875526</v>
      </c>
      <c r="D25" s="43">
        <v>0</v>
      </c>
      <c r="E25" s="43">
        <v>22534680</v>
      </c>
      <c r="F25" s="43">
        <v>0</v>
      </c>
      <c r="G25" s="43">
        <f t="shared" si="2"/>
        <v>32410206</v>
      </c>
      <c r="H25" s="43">
        <v>0</v>
      </c>
      <c r="I25" s="43">
        <v>31888073</v>
      </c>
      <c r="J25" s="43">
        <v>31402099</v>
      </c>
      <c r="K25" s="43">
        <f t="shared" si="3"/>
        <v>485974</v>
      </c>
    </row>
    <row r="26" spans="1:11" hidden="1" outlineLevel="1" x14ac:dyDescent="0.25">
      <c r="A26" t="s">
        <v>65</v>
      </c>
      <c r="B26" s="43">
        <v>0</v>
      </c>
      <c r="C26" s="43">
        <v>0</v>
      </c>
      <c r="D26" s="43">
        <v>0</v>
      </c>
      <c r="E26" s="43">
        <v>28206653</v>
      </c>
      <c r="F26" s="43">
        <v>0</v>
      </c>
      <c r="G26" s="43">
        <f t="shared" si="2"/>
        <v>28206653</v>
      </c>
      <c r="H26" s="43">
        <v>0</v>
      </c>
      <c r="I26" s="43">
        <v>28206653</v>
      </c>
      <c r="J26" s="43">
        <v>33750000</v>
      </c>
      <c r="K26" s="43">
        <f t="shared" si="3"/>
        <v>-5543347</v>
      </c>
    </row>
    <row r="27" spans="1:11" hidden="1" outlineLevel="1" x14ac:dyDescent="0.25">
      <c r="A27" t="s">
        <v>66</v>
      </c>
      <c r="B27" s="43">
        <v>-14054139</v>
      </c>
      <c r="C27" s="43">
        <v>29457992</v>
      </c>
      <c r="D27" s="43">
        <v>0</v>
      </c>
      <c r="E27" s="43">
        <v>589701440</v>
      </c>
      <c r="F27" s="43">
        <v>0</v>
      </c>
      <c r="G27" s="43">
        <f t="shared" si="2"/>
        <v>619159432</v>
      </c>
      <c r="H27" s="43">
        <v>0</v>
      </c>
      <c r="I27" s="43">
        <v>605105293</v>
      </c>
      <c r="J27" s="43">
        <v>589452683</v>
      </c>
      <c r="K27" s="43">
        <f t="shared" si="3"/>
        <v>15652610</v>
      </c>
    </row>
    <row r="28" spans="1:11" hidden="1" outlineLevel="1" x14ac:dyDescent="0.25">
      <c r="A28" t="s">
        <v>272</v>
      </c>
      <c r="B28" s="43">
        <v>0</v>
      </c>
      <c r="C28" s="43">
        <v>28683904</v>
      </c>
      <c r="D28" s="43">
        <v>0</v>
      </c>
      <c r="E28" s="43">
        <v>68959662</v>
      </c>
      <c r="F28" s="43">
        <v>0</v>
      </c>
      <c r="G28" s="43">
        <f t="shared" si="2"/>
        <v>97643566</v>
      </c>
      <c r="H28" s="43">
        <v>0</v>
      </c>
      <c r="I28" s="43">
        <v>97643566</v>
      </c>
      <c r="J28" s="43">
        <v>80118386</v>
      </c>
      <c r="K28" s="43">
        <f t="shared" si="3"/>
        <v>17525180</v>
      </c>
    </row>
    <row r="29" spans="1:11" hidden="1" outlineLevel="1" x14ac:dyDescent="0.25">
      <c r="A29" t="s">
        <v>273</v>
      </c>
      <c r="B29" s="43">
        <v>0</v>
      </c>
      <c r="C29" s="43">
        <v>0</v>
      </c>
      <c r="D29" s="43">
        <v>0</v>
      </c>
      <c r="E29" s="43">
        <v>81518925</v>
      </c>
      <c r="F29" s="43">
        <v>0</v>
      </c>
      <c r="G29" s="43">
        <f t="shared" si="2"/>
        <v>81518925</v>
      </c>
      <c r="H29" s="43">
        <v>0</v>
      </c>
      <c r="I29" s="43">
        <v>81518925</v>
      </c>
      <c r="J29" s="43">
        <v>74652993</v>
      </c>
      <c r="K29" s="43">
        <f t="shared" si="3"/>
        <v>6865932</v>
      </c>
    </row>
    <row r="30" spans="1:11" hidden="1" outlineLevel="1" x14ac:dyDescent="0.25">
      <c r="A30" t="s">
        <v>67</v>
      </c>
      <c r="B30" s="43">
        <v>-902980</v>
      </c>
      <c r="C30" s="43">
        <v>60436913</v>
      </c>
      <c r="D30" s="43">
        <v>0</v>
      </c>
      <c r="E30" s="43">
        <v>4962968</v>
      </c>
      <c r="F30" s="43">
        <v>0</v>
      </c>
      <c r="G30" s="43">
        <f t="shared" si="2"/>
        <v>65399881</v>
      </c>
      <c r="H30" s="43">
        <v>0</v>
      </c>
      <c r="I30" s="43">
        <v>64496901</v>
      </c>
      <c r="J30" s="43">
        <v>60307063</v>
      </c>
      <c r="K30" s="43">
        <f t="shared" si="3"/>
        <v>4189838</v>
      </c>
    </row>
    <row r="31" spans="1:11" hidden="1" outlineLevel="1" x14ac:dyDescent="0.25">
      <c r="A31" t="s">
        <v>68</v>
      </c>
      <c r="B31" s="43">
        <v>-1282776</v>
      </c>
      <c r="C31" s="43">
        <v>37017572</v>
      </c>
      <c r="D31" s="43">
        <v>0</v>
      </c>
      <c r="E31" s="43">
        <v>3580213</v>
      </c>
      <c r="F31" s="43">
        <v>0</v>
      </c>
      <c r="G31" s="43">
        <f t="shared" si="2"/>
        <v>40597785</v>
      </c>
      <c r="H31" s="43">
        <v>0</v>
      </c>
      <c r="I31" s="43">
        <v>39315009</v>
      </c>
      <c r="J31" s="43">
        <v>41889321</v>
      </c>
      <c r="K31" s="43">
        <f t="shared" si="3"/>
        <v>-2574312</v>
      </c>
    </row>
    <row r="32" spans="1:11" hidden="1" outlineLevel="1" x14ac:dyDescent="0.25">
      <c r="A32" t="s">
        <v>69</v>
      </c>
      <c r="B32" s="43">
        <v>-1889625</v>
      </c>
      <c r="C32" s="43">
        <v>76380582</v>
      </c>
      <c r="D32" s="43">
        <v>0</v>
      </c>
      <c r="E32" s="43">
        <v>5938201</v>
      </c>
      <c r="F32" s="43">
        <v>0</v>
      </c>
      <c r="G32" s="43">
        <f t="shared" si="2"/>
        <v>82318783</v>
      </c>
      <c r="H32" s="43">
        <v>0</v>
      </c>
      <c r="I32" s="43">
        <v>80429158</v>
      </c>
      <c r="J32" s="43">
        <v>77708622</v>
      </c>
      <c r="K32" s="43">
        <f t="shared" si="3"/>
        <v>2720536</v>
      </c>
    </row>
    <row r="33" spans="1:11" hidden="1" outlineLevel="1" x14ac:dyDescent="0.25">
      <c r="A33" t="s">
        <v>70</v>
      </c>
      <c r="B33" s="43">
        <v>0</v>
      </c>
      <c r="C33" s="43">
        <v>39187774</v>
      </c>
      <c r="D33" s="43">
        <v>0</v>
      </c>
      <c r="E33" s="43">
        <v>3764848</v>
      </c>
      <c r="F33" s="43">
        <v>0</v>
      </c>
      <c r="G33" s="43">
        <f t="shared" si="2"/>
        <v>42952622</v>
      </c>
      <c r="H33" s="43">
        <v>0</v>
      </c>
      <c r="I33" s="43">
        <v>42952622</v>
      </c>
      <c r="J33" s="43">
        <v>35560610</v>
      </c>
      <c r="K33" s="43">
        <f t="shared" si="3"/>
        <v>7392012</v>
      </c>
    </row>
    <row r="34" spans="1:11" hidden="1" outlineLevel="1" x14ac:dyDescent="0.25">
      <c r="A34" t="s">
        <v>71</v>
      </c>
      <c r="B34" s="43">
        <v>0</v>
      </c>
      <c r="C34" s="43">
        <v>1197178</v>
      </c>
      <c r="D34" s="43">
        <v>0</v>
      </c>
      <c r="E34" s="43">
        <v>10828962</v>
      </c>
      <c r="F34" s="43">
        <v>0</v>
      </c>
      <c r="G34" s="43">
        <f t="shared" si="2"/>
        <v>12026140</v>
      </c>
      <c r="H34" s="43">
        <v>0</v>
      </c>
      <c r="I34" s="43">
        <v>12026140</v>
      </c>
      <c r="J34" s="43">
        <v>33844309</v>
      </c>
      <c r="K34" s="43">
        <f t="shared" si="3"/>
        <v>-21818169</v>
      </c>
    </row>
    <row r="35" spans="1:11" hidden="1" outlineLevel="1" x14ac:dyDescent="0.25">
      <c r="A35" t="s">
        <v>72</v>
      </c>
      <c r="B35" s="43">
        <v>0</v>
      </c>
      <c r="C35" s="43">
        <v>0</v>
      </c>
      <c r="D35" s="43">
        <v>0</v>
      </c>
      <c r="E35" s="43">
        <v>19326102</v>
      </c>
      <c r="F35" s="43">
        <v>0</v>
      </c>
      <c r="G35" s="43">
        <f t="shared" si="2"/>
        <v>19326102</v>
      </c>
      <c r="H35" s="43">
        <v>0</v>
      </c>
      <c r="I35" s="43">
        <v>19326102</v>
      </c>
      <c r="J35" s="43">
        <v>17483932</v>
      </c>
      <c r="K35" s="43">
        <f t="shared" si="3"/>
        <v>1842170</v>
      </c>
    </row>
    <row r="36" spans="1:11" hidden="1" outlineLevel="1" x14ac:dyDescent="0.25">
      <c r="A36" t="s">
        <v>73</v>
      </c>
      <c r="B36" s="43">
        <v>0</v>
      </c>
      <c r="C36" s="43">
        <v>0</v>
      </c>
      <c r="D36" s="43">
        <v>0</v>
      </c>
      <c r="E36" s="43">
        <v>64612926</v>
      </c>
      <c r="F36" s="43">
        <v>0</v>
      </c>
      <c r="G36" s="43">
        <f t="shared" si="2"/>
        <v>64612926</v>
      </c>
      <c r="H36" s="43">
        <v>0</v>
      </c>
      <c r="I36" s="43">
        <v>64612926</v>
      </c>
      <c r="J36" s="43">
        <v>29335500</v>
      </c>
      <c r="K36" s="43">
        <f t="shared" si="3"/>
        <v>35277426</v>
      </c>
    </row>
    <row r="37" spans="1:11" hidden="1" outlineLevel="1" x14ac:dyDescent="0.25">
      <c r="A37" t="s">
        <v>74</v>
      </c>
      <c r="B37" s="43">
        <v>0</v>
      </c>
      <c r="C37" s="43">
        <v>0</v>
      </c>
      <c r="D37" s="43">
        <v>0</v>
      </c>
      <c r="E37" s="43">
        <v>23030256</v>
      </c>
      <c r="F37" s="43">
        <v>0</v>
      </c>
      <c r="G37" s="43">
        <f t="shared" si="2"/>
        <v>23030256</v>
      </c>
      <c r="H37" s="43">
        <v>0</v>
      </c>
      <c r="I37" s="43">
        <v>23030256</v>
      </c>
      <c r="J37" s="43">
        <v>27751167</v>
      </c>
      <c r="K37" s="43">
        <f t="shared" si="3"/>
        <v>-4720911</v>
      </c>
    </row>
    <row r="38" spans="1:11" hidden="1" outlineLevel="1" x14ac:dyDescent="0.25">
      <c r="A38" t="s">
        <v>257</v>
      </c>
      <c r="B38" s="43">
        <v>0</v>
      </c>
      <c r="C38" s="43">
        <v>0</v>
      </c>
      <c r="D38" s="43">
        <v>0</v>
      </c>
      <c r="E38" s="43">
        <v>1309300</v>
      </c>
      <c r="F38" s="43">
        <v>0</v>
      </c>
      <c r="G38" s="43">
        <f t="shared" si="2"/>
        <v>1309300</v>
      </c>
      <c r="H38" s="43">
        <v>0</v>
      </c>
      <c r="I38" s="43">
        <v>1309300</v>
      </c>
      <c r="J38" s="43">
        <v>1111818</v>
      </c>
      <c r="K38" s="43">
        <f t="shared" si="3"/>
        <v>197482</v>
      </c>
    </row>
    <row r="39" spans="1:11" hidden="1" outlineLevel="1" x14ac:dyDescent="0.25">
      <c r="A39" t="s">
        <v>75</v>
      </c>
      <c r="B39" s="43">
        <v>0</v>
      </c>
      <c r="C39" s="43">
        <v>0</v>
      </c>
      <c r="D39" s="43">
        <v>0</v>
      </c>
      <c r="E39" s="43">
        <v>2478786</v>
      </c>
      <c r="F39" s="43">
        <v>0</v>
      </c>
      <c r="G39" s="43">
        <f t="shared" si="2"/>
        <v>2478786</v>
      </c>
      <c r="H39" s="43">
        <v>0</v>
      </c>
      <c r="I39" s="43">
        <v>2478786</v>
      </c>
      <c r="J39" s="43">
        <v>2485810</v>
      </c>
      <c r="K39" s="43">
        <f t="shared" si="3"/>
        <v>-7024</v>
      </c>
    </row>
    <row r="40" spans="1:11" collapsed="1" x14ac:dyDescent="0.25">
      <c r="A40" s="8" t="s">
        <v>76</v>
      </c>
      <c r="B40" s="9">
        <v>-11790777</v>
      </c>
      <c r="C40" s="9">
        <v>0</v>
      </c>
      <c r="D40" s="9">
        <v>0</v>
      </c>
      <c r="E40" s="9">
        <v>26428242</v>
      </c>
      <c r="F40" s="9">
        <v>0</v>
      </c>
      <c r="G40" s="9">
        <f t="shared" si="2"/>
        <v>26428242</v>
      </c>
      <c r="H40" s="9">
        <v>0</v>
      </c>
      <c r="I40" s="9">
        <v>14637465</v>
      </c>
      <c r="J40" s="9">
        <v>15060393</v>
      </c>
      <c r="K40" s="9">
        <f t="shared" si="3"/>
        <v>-422928</v>
      </c>
    </row>
    <row r="41" spans="1:11" hidden="1" outlineLevel="1" x14ac:dyDescent="0.25">
      <c r="A41" t="s">
        <v>258</v>
      </c>
      <c r="B41" s="43">
        <v>-11790777</v>
      </c>
      <c r="C41" s="43">
        <v>0</v>
      </c>
      <c r="D41" s="43">
        <v>0</v>
      </c>
      <c r="E41" s="43">
        <v>26428242</v>
      </c>
      <c r="F41" s="43">
        <v>0</v>
      </c>
      <c r="G41" s="43">
        <f t="shared" si="2"/>
        <v>26428242</v>
      </c>
      <c r="H41" s="43">
        <v>0</v>
      </c>
      <c r="I41" s="43">
        <v>14637465</v>
      </c>
      <c r="J41" s="43">
        <v>15060393</v>
      </c>
      <c r="K41" s="43">
        <f t="shared" si="3"/>
        <v>-422928</v>
      </c>
    </row>
    <row r="42" spans="1:11" collapsed="1" x14ac:dyDescent="0.25">
      <c r="A42" s="8" t="s">
        <v>77</v>
      </c>
      <c r="B42" s="9">
        <v>-440814905</v>
      </c>
      <c r="C42" s="9">
        <v>2728466112</v>
      </c>
      <c r="D42" s="9">
        <v>0</v>
      </c>
      <c r="E42" s="9">
        <v>1475288890</v>
      </c>
      <c r="F42" s="9">
        <v>0</v>
      </c>
      <c r="G42" s="9">
        <f t="shared" si="2"/>
        <v>4203755002</v>
      </c>
      <c r="H42" s="9">
        <v>0</v>
      </c>
      <c r="I42" s="9">
        <v>3762940097</v>
      </c>
      <c r="J42" s="9">
        <v>3767060376</v>
      </c>
      <c r="K42" s="9">
        <f t="shared" si="3"/>
        <v>-4120279</v>
      </c>
    </row>
    <row r="43" spans="1:11" hidden="1" outlineLevel="1" x14ac:dyDescent="0.25">
      <c r="A43" t="s">
        <v>78</v>
      </c>
      <c r="B43" s="43">
        <v>0</v>
      </c>
      <c r="C43" s="43">
        <v>4485482</v>
      </c>
      <c r="D43" s="43">
        <v>0</v>
      </c>
      <c r="E43" s="43">
        <v>39580</v>
      </c>
      <c r="F43" s="43">
        <v>0</v>
      </c>
      <c r="G43" s="43">
        <f t="shared" si="2"/>
        <v>4525062</v>
      </c>
      <c r="H43" s="43">
        <v>0</v>
      </c>
      <c r="I43" s="43">
        <v>4525062</v>
      </c>
      <c r="J43" s="43">
        <v>5001988</v>
      </c>
      <c r="K43" s="43">
        <f t="shared" si="3"/>
        <v>-476926</v>
      </c>
    </row>
    <row r="44" spans="1:11" hidden="1" outlineLevel="1" x14ac:dyDescent="0.25">
      <c r="A44" t="s">
        <v>79</v>
      </c>
      <c r="B44" s="43">
        <v>-34851120</v>
      </c>
      <c r="C44" s="43">
        <v>41030276</v>
      </c>
      <c r="D44" s="43">
        <v>0</v>
      </c>
      <c r="E44" s="43">
        <v>14435521</v>
      </c>
      <c r="F44" s="43">
        <v>0</v>
      </c>
      <c r="G44" s="43">
        <f t="shared" si="2"/>
        <v>55465797</v>
      </c>
      <c r="H44" s="43">
        <v>0</v>
      </c>
      <c r="I44" s="43">
        <v>20614677</v>
      </c>
      <c r="J44" s="43">
        <v>48152985</v>
      </c>
      <c r="K44" s="43">
        <f t="shared" si="3"/>
        <v>-27538308</v>
      </c>
    </row>
    <row r="45" spans="1:11" hidden="1" outlineLevel="1" x14ac:dyDescent="0.25">
      <c r="A45" t="s">
        <v>80</v>
      </c>
      <c r="B45" s="43">
        <v>-20062819</v>
      </c>
      <c r="C45" s="43">
        <v>121590855</v>
      </c>
      <c r="D45" s="43">
        <v>0</v>
      </c>
      <c r="E45" s="43">
        <v>33505870</v>
      </c>
      <c r="F45" s="43">
        <v>0</v>
      </c>
      <c r="G45" s="43">
        <f t="shared" si="2"/>
        <v>155096725</v>
      </c>
      <c r="H45" s="43">
        <v>0</v>
      </c>
      <c r="I45" s="43">
        <v>135033906</v>
      </c>
      <c r="J45" s="43">
        <v>112428914</v>
      </c>
      <c r="K45" s="43">
        <f t="shared" si="3"/>
        <v>22604992</v>
      </c>
    </row>
    <row r="46" spans="1:11" hidden="1" outlineLevel="1" x14ac:dyDescent="0.25">
      <c r="A46" t="s">
        <v>81</v>
      </c>
      <c r="B46" s="43">
        <v>-21743825</v>
      </c>
      <c r="C46" s="43">
        <v>117782129</v>
      </c>
      <c r="D46" s="43">
        <v>0</v>
      </c>
      <c r="E46" s="43">
        <v>30201218</v>
      </c>
      <c r="F46" s="43">
        <v>0</v>
      </c>
      <c r="G46" s="43">
        <f t="shared" si="2"/>
        <v>147983347</v>
      </c>
      <c r="H46" s="43">
        <v>0</v>
      </c>
      <c r="I46" s="43">
        <v>126239522</v>
      </c>
      <c r="J46" s="43">
        <v>125106851</v>
      </c>
      <c r="K46" s="43">
        <f t="shared" si="3"/>
        <v>1132671</v>
      </c>
    </row>
    <row r="47" spans="1:11" hidden="1" outlineLevel="1" x14ac:dyDescent="0.25">
      <c r="A47" t="s">
        <v>82</v>
      </c>
      <c r="B47" s="43">
        <v>-21389604</v>
      </c>
      <c r="C47" s="43">
        <v>130399806</v>
      </c>
      <c r="D47" s="43">
        <v>0</v>
      </c>
      <c r="E47" s="43">
        <v>37741402</v>
      </c>
      <c r="F47" s="43">
        <v>0</v>
      </c>
      <c r="G47" s="43">
        <f t="shared" si="2"/>
        <v>168141208</v>
      </c>
      <c r="H47" s="43">
        <v>0</v>
      </c>
      <c r="I47" s="43">
        <v>146751604</v>
      </c>
      <c r="J47" s="43">
        <v>142012381</v>
      </c>
      <c r="K47" s="43">
        <f t="shared" si="3"/>
        <v>4739223</v>
      </c>
    </row>
    <row r="48" spans="1:11" hidden="1" outlineLevel="1" x14ac:dyDescent="0.25">
      <c r="A48" t="s">
        <v>83</v>
      </c>
      <c r="B48" s="43">
        <v>-31988466</v>
      </c>
      <c r="C48" s="43">
        <v>168979989</v>
      </c>
      <c r="D48" s="43">
        <v>0</v>
      </c>
      <c r="E48" s="43">
        <v>53038394</v>
      </c>
      <c r="F48" s="43">
        <v>0</v>
      </c>
      <c r="G48" s="43">
        <f t="shared" si="2"/>
        <v>222018383</v>
      </c>
      <c r="H48" s="43">
        <v>0</v>
      </c>
      <c r="I48" s="43">
        <v>190029917</v>
      </c>
      <c r="J48" s="43">
        <v>182868319</v>
      </c>
      <c r="K48" s="43">
        <f t="shared" si="3"/>
        <v>7161598</v>
      </c>
    </row>
    <row r="49" spans="1:11" hidden="1" outlineLevel="1" x14ac:dyDescent="0.25">
      <c r="A49" t="s">
        <v>84</v>
      </c>
      <c r="B49" s="43">
        <v>-20981058</v>
      </c>
      <c r="C49" s="43">
        <v>95798285</v>
      </c>
      <c r="D49" s="43">
        <v>0</v>
      </c>
      <c r="E49" s="43">
        <v>48301618</v>
      </c>
      <c r="F49" s="43">
        <v>0</v>
      </c>
      <c r="G49" s="43">
        <f t="shared" si="2"/>
        <v>144099903</v>
      </c>
      <c r="H49" s="43">
        <v>0</v>
      </c>
      <c r="I49" s="43">
        <v>123118845</v>
      </c>
      <c r="J49" s="43">
        <v>132985882</v>
      </c>
      <c r="K49" s="43">
        <f t="shared" si="3"/>
        <v>-9867037</v>
      </c>
    </row>
    <row r="50" spans="1:11" hidden="1" outlineLevel="1" x14ac:dyDescent="0.25">
      <c r="A50" t="s">
        <v>85</v>
      </c>
      <c r="B50" s="43">
        <v>-303000</v>
      </c>
      <c r="C50" s="43">
        <v>0</v>
      </c>
      <c r="D50" s="43">
        <v>0</v>
      </c>
      <c r="E50" s="43">
        <v>686242</v>
      </c>
      <c r="F50" s="43">
        <v>0</v>
      </c>
      <c r="G50" s="43">
        <f t="shared" si="2"/>
        <v>686242</v>
      </c>
      <c r="H50" s="43">
        <v>0</v>
      </c>
      <c r="I50" s="43">
        <v>383242</v>
      </c>
      <c r="J50" s="43">
        <v>592652</v>
      </c>
      <c r="K50" s="43">
        <f t="shared" si="3"/>
        <v>-209410</v>
      </c>
    </row>
    <row r="51" spans="1:11" hidden="1" outlineLevel="1" x14ac:dyDescent="0.25">
      <c r="A51" t="s">
        <v>86</v>
      </c>
      <c r="B51" s="43">
        <v>-12643286</v>
      </c>
      <c r="C51" s="43">
        <v>0</v>
      </c>
      <c r="D51" s="43">
        <v>0</v>
      </c>
      <c r="E51" s="43">
        <v>127104777</v>
      </c>
      <c r="F51" s="43">
        <v>0</v>
      </c>
      <c r="G51" s="43">
        <f t="shared" si="2"/>
        <v>127104777</v>
      </c>
      <c r="H51" s="43">
        <v>0</v>
      </c>
      <c r="I51" s="43">
        <v>114461491</v>
      </c>
      <c r="J51" s="43">
        <v>95324784</v>
      </c>
      <c r="K51" s="43">
        <f t="shared" si="3"/>
        <v>19136707</v>
      </c>
    </row>
    <row r="52" spans="1:11" hidden="1" outlineLevel="1" x14ac:dyDescent="0.25">
      <c r="A52" t="s">
        <v>87</v>
      </c>
      <c r="B52" s="43">
        <v>-61464362</v>
      </c>
      <c r="C52" s="43">
        <v>774006764</v>
      </c>
      <c r="D52" s="43">
        <v>0</v>
      </c>
      <c r="E52" s="43">
        <v>279889714</v>
      </c>
      <c r="F52" s="43">
        <v>0</v>
      </c>
      <c r="G52" s="43">
        <f t="shared" si="2"/>
        <v>1053896478</v>
      </c>
      <c r="H52" s="43">
        <v>0</v>
      </c>
      <c r="I52" s="43">
        <v>992432116</v>
      </c>
      <c r="J52" s="43">
        <v>930606608</v>
      </c>
      <c r="K52" s="43">
        <f t="shared" si="3"/>
        <v>61825508</v>
      </c>
    </row>
    <row r="53" spans="1:11" hidden="1" outlineLevel="1" x14ac:dyDescent="0.25">
      <c r="A53" t="s">
        <v>88</v>
      </c>
      <c r="B53" s="43">
        <v>-48361220</v>
      </c>
      <c r="C53" s="43">
        <v>271790666</v>
      </c>
      <c r="D53" s="43">
        <v>0</v>
      </c>
      <c r="E53" s="43">
        <v>124034823</v>
      </c>
      <c r="F53" s="43">
        <v>0</v>
      </c>
      <c r="G53" s="43">
        <f t="shared" si="2"/>
        <v>395825489</v>
      </c>
      <c r="H53" s="43">
        <v>0</v>
      </c>
      <c r="I53" s="43">
        <v>347464269</v>
      </c>
      <c r="J53" s="43">
        <v>338624653</v>
      </c>
      <c r="K53" s="43">
        <f t="shared" si="3"/>
        <v>8839616</v>
      </c>
    </row>
    <row r="54" spans="1:11" hidden="1" outlineLevel="1" x14ac:dyDescent="0.25">
      <c r="A54" t="s">
        <v>89</v>
      </c>
      <c r="B54" s="43">
        <v>-50475842</v>
      </c>
      <c r="C54" s="43">
        <v>510975906</v>
      </c>
      <c r="D54" s="43">
        <v>0</v>
      </c>
      <c r="E54" s="43">
        <v>258815626</v>
      </c>
      <c r="F54" s="43">
        <v>0</v>
      </c>
      <c r="G54" s="43">
        <f t="shared" si="2"/>
        <v>769791532</v>
      </c>
      <c r="H54" s="43">
        <v>0</v>
      </c>
      <c r="I54" s="43">
        <v>719315690</v>
      </c>
      <c r="J54" s="43">
        <v>757165946</v>
      </c>
      <c r="K54" s="43">
        <f t="shared" si="3"/>
        <v>-37850256</v>
      </c>
    </row>
    <row r="55" spans="1:11" hidden="1" outlineLevel="1" x14ac:dyDescent="0.25">
      <c r="A55" t="s">
        <v>259</v>
      </c>
      <c r="B55" s="43">
        <v>-16511910</v>
      </c>
      <c r="C55" s="43">
        <v>151456823</v>
      </c>
      <c r="D55" s="43">
        <v>0</v>
      </c>
      <c r="E55" s="43">
        <v>184989288</v>
      </c>
      <c r="F55" s="43">
        <v>0</v>
      </c>
      <c r="G55" s="43">
        <f t="shared" si="2"/>
        <v>336446111</v>
      </c>
      <c r="H55" s="43">
        <v>0</v>
      </c>
      <c r="I55" s="43">
        <v>319934201</v>
      </c>
      <c r="J55" s="43">
        <v>314316062</v>
      </c>
      <c r="K55" s="43">
        <f t="shared" si="3"/>
        <v>5618139</v>
      </c>
    </row>
    <row r="56" spans="1:11" hidden="1" outlineLevel="1" x14ac:dyDescent="0.25">
      <c r="A56" t="s">
        <v>90</v>
      </c>
      <c r="B56" s="43">
        <v>-20815425</v>
      </c>
      <c r="C56" s="43">
        <v>137912768</v>
      </c>
      <c r="D56" s="43">
        <v>0</v>
      </c>
      <c r="E56" s="43">
        <v>60615930</v>
      </c>
      <c r="F56" s="43">
        <v>0</v>
      </c>
      <c r="G56" s="43">
        <f t="shared" si="2"/>
        <v>198528698</v>
      </c>
      <c r="H56" s="43">
        <v>0</v>
      </c>
      <c r="I56" s="43">
        <v>177713273</v>
      </c>
      <c r="J56" s="43">
        <v>197480488</v>
      </c>
      <c r="K56" s="43">
        <f t="shared" si="3"/>
        <v>-19767215</v>
      </c>
    </row>
    <row r="57" spans="1:11" hidden="1" outlineLevel="1" x14ac:dyDescent="0.25">
      <c r="A57" t="s">
        <v>91</v>
      </c>
      <c r="B57" s="43">
        <v>-20657402</v>
      </c>
      <c r="C57" s="43">
        <v>0</v>
      </c>
      <c r="D57" s="43">
        <v>0</v>
      </c>
      <c r="E57" s="43">
        <v>95742265</v>
      </c>
      <c r="F57" s="43">
        <v>0</v>
      </c>
      <c r="G57" s="43">
        <f t="shared" si="2"/>
        <v>95742265</v>
      </c>
      <c r="H57" s="43">
        <v>0</v>
      </c>
      <c r="I57" s="43">
        <v>75084863</v>
      </c>
      <c r="J57" s="43">
        <v>106313419</v>
      </c>
      <c r="K57" s="43">
        <f t="shared" si="3"/>
        <v>-31228556</v>
      </c>
    </row>
    <row r="58" spans="1:11" hidden="1" outlineLevel="1" x14ac:dyDescent="0.25">
      <c r="A58" t="s">
        <v>92</v>
      </c>
      <c r="B58" s="43">
        <v>-11802286</v>
      </c>
      <c r="C58" s="43">
        <v>19977582</v>
      </c>
      <c r="D58" s="43">
        <v>0</v>
      </c>
      <c r="E58" s="43">
        <v>13567347</v>
      </c>
      <c r="F58" s="43">
        <v>0</v>
      </c>
      <c r="G58" s="43">
        <f t="shared" si="2"/>
        <v>33544929</v>
      </c>
      <c r="H58" s="43">
        <v>0</v>
      </c>
      <c r="I58" s="43">
        <v>21742643</v>
      </c>
      <c r="J58" s="43">
        <v>20998095</v>
      </c>
      <c r="K58" s="43">
        <f t="shared" si="3"/>
        <v>744548</v>
      </c>
    </row>
    <row r="59" spans="1:11" hidden="1" outlineLevel="1" x14ac:dyDescent="0.25">
      <c r="A59" t="s">
        <v>93</v>
      </c>
      <c r="B59" s="43">
        <v>-22362494</v>
      </c>
      <c r="C59" s="43">
        <v>32071065</v>
      </c>
      <c r="D59" s="43">
        <v>0</v>
      </c>
      <c r="E59" s="43">
        <v>1110241</v>
      </c>
      <c r="F59" s="43">
        <v>0</v>
      </c>
      <c r="G59" s="43">
        <f t="shared" si="2"/>
        <v>33181306</v>
      </c>
      <c r="H59" s="43">
        <v>0</v>
      </c>
      <c r="I59" s="43">
        <v>10818812</v>
      </c>
      <c r="J59" s="43">
        <v>21366953</v>
      </c>
      <c r="K59" s="43">
        <f t="shared" si="3"/>
        <v>-10548141</v>
      </c>
    </row>
    <row r="60" spans="1:11" hidden="1" outlineLevel="1" x14ac:dyDescent="0.25">
      <c r="A60" t="s">
        <v>94</v>
      </c>
      <c r="B60" s="43">
        <v>0</v>
      </c>
      <c r="C60" s="43">
        <v>0</v>
      </c>
      <c r="D60" s="43">
        <v>0</v>
      </c>
      <c r="E60" s="43">
        <v>1456749</v>
      </c>
      <c r="F60" s="43">
        <v>0</v>
      </c>
      <c r="G60" s="43">
        <f t="shared" si="2"/>
        <v>1456749</v>
      </c>
      <c r="H60" s="43">
        <v>0</v>
      </c>
      <c r="I60" s="43">
        <v>1456749</v>
      </c>
      <c r="J60" s="43">
        <v>1456749</v>
      </c>
      <c r="K60" s="43">
        <f t="shared" si="3"/>
        <v>0</v>
      </c>
    </row>
    <row r="61" spans="1:11" hidden="1" outlineLevel="1" x14ac:dyDescent="0.25">
      <c r="A61" t="s">
        <v>95</v>
      </c>
      <c r="B61" s="43">
        <v>0</v>
      </c>
      <c r="C61" s="43">
        <v>0</v>
      </c>
      <c r="D61" s="43">
        <v>0</v>
      </c>
      <c r="E61" s="43">
        <v>38938364</v>
      </c>
      <c r="F61" s="43">
        <v>0</v>
      </c>
      <c r="G61" s="43">
        <f t="shared" si="2"/>
        <v>38938364</v>
      </c>
      <c r="H61" s="43">
        <v>0</v>
      </c>
      <c r="I61" s="43">
        <v>38938364</v>
      </c>
      <c r="J61" s="43">
        <v>37849624</v>
      </c>
      <c r="K61" s="43">
        <f t="shared" si="3"/>
        <v>1088740</v>
      </c>
    </row>
    <row r="62" spans="1:11" hidden="1" outlineLevel="1" x14ac:dyDescent="0.25">
      <c r="A62" t="s">
        <v>96</v>
      </c>
      <c r="B62" s="43">
        <v>0</v>
      </c>
      <c r="C62" s="43">
        <v>0</v>
      </c>
      <c r="D62" s="43">
        <v>0</v>
      </c>
      <c r="E62" s="43">
        <v>11995263</v>
      </c>
      <c r="F62" s="43">
        <v>0</v>
      </c>
      <c r="G62" s="43">
        <f t="shared" si="2"/>
        <v>11995263</v>
      </c>
      <c r="H62" s="43">
        <v>0</v>
      </c>
      <c r="I62" s="43">
        <v>11995263</v>
      </c>
      <c r="J62" s="43">
        <v>11995263</v>
      </c>
      <c r="K62" s="43">
        <f t="shared" si="3"/>
        <v>0</v>
      </c>
    </row>
    <row r="63" spans="1:11" hidden="1" outlineLevel="1" x14ac:dyDescent="0.25">
      <c r="A63" t="s">
        <v>97</v>
      </c>
      <c r="B63" s="43">
        <v>0</v>
      </c>
      <c r="C63" s="43">
        <v>0</v>
      </c>
      <c r="D63" s="43">
        <v>0</v>
      </c>
      <c r="E63" s="43">
        <v>23142330</v>
      </c>
      <c r="F63" s="43">
        <v>0</v>
      </c>
      <c r="G63" s="43">
        <f t="shared" si="2"/>
        <v>23142330</v>
      </c>
      <c r="H63" s="43">
        <v>0</v>
      </c>
      <c r="I63" s="43">
        <v>23142330</v>
      </c>
      <c r="J63" s="43">
        <v>23142330</v>
      </c>
      <c r="K63" s="43">
        <f t="shared" si="3"/>
        <v>0</v>
      </c>
    </row>
    <row r="64" spans="1:11" hidden="1" outlineLevel="1" x14ac:dyDescent="0.25">
      <c r="A64" t="s">
        <v>98</v>
      </c>
      <c r="B64" s="43">
        <v>-22954242</v>
      </c>
      <c r="C64" s="43">
        <v>117916440</v>
      </c>
      <c r="D64" s="43">
        <v>0</v>
      </c>
      <c r="E64" s="43">
        <v>31426680</v>
      </c>
      <c r="F64" s="43">
        <v>0</v>
      </c>
      <c r="G64" s="43">
        <f t="shared" si="2"/>
        <v>149343120</v>
      </c>
      <c r="H64" s="43">
        <v>0</v>
      </c>
      <c r="I64" s="43">
        <v>126388878</v>
      </c>
      <c r="J64" s="43">
        <v>122327575</v>
      </c>
      <c r="K64" s="43">
        <f t="shared" si="3"/>
        <v>4061303</v>
      </c>
    </row>
    <row r="65" spans="1:11" hidden="1" outlineLevel="1" x14ac:dyDescent="0.25">
      <c r="A65" t="s">
        <v>99</v>
      </c>
      <c r="B65" s="43">
        <v>-1446544</v>
      </c>
      <c r="C65" s="43">
        <v>32291276</v>
      </c>
      <c r="D65" s="43">
        <v>0</v>
      </c>
      <c r="E65" s="43">
        <v>3609648</v>
      </c>
      <c r="F65" s="43">
        <v>0</v>
      </c>
      <c r="G65" s="43">
        <f t="shared" ref="G65:G116" si="4">SUM(C65:F65)</f>
        <v>35900924</v>
      </c>
      <c r="H65" s="43">
        <v>0</v>
      </c>
      <c r="I65" s="43">
        <v>34454380</v>
      </c>
      <c r="J65" s="43">
        <v>37061855</v>
      </c>
      <c r="K65" s="43">
        <f t="shared" ref="K65:K116" si="5">I65-J65</f>
        <v>-2607475</v>
      </c>
    </row>
    <row r="66" spans="1:11" hidden="1" outlineLevel="1" x14ac:dyDescent="0.25">
      <c r="A66" t="s">
        <v>260</v>
      </c>
      <c r="B66" s="43">
        <v>0</v>
      </c>
      <c r="C66" s="43">
        <v>0</v>
      </c>
      <c r="D66" s="43">
        <v>0</v>
      </c>
      <c r="E66" s="43">
        <v>0</v>
      </c>
      <c r="F66" s="43">
        <v>0</v>
      </c>
      <c r="G66" s="43">
        <f t="shared" si="4"/>
        <v>0</v>
      </c>
      <c r="H66" s="43">
        <v>0</v>
      </c>
      <c r="I66" s="43">
        <v>0</v>
      </c>
      <c r="J66" s="43">
        <v>490000</v>
      </c>
      <c r="K66" s="43">
        <f t="shared" si="5"/>
        <v>-490000</v>
      </c>
    </row>
    <row r="67" spans="1:11" hidden="1" outlineLevel="1" x14ac:dyDescent="0.25">
      <c r="A67" t="s">
        <v>100</v>
      </c>
      <c r="B67" s="43">
        <v>0</v>
      </c>
      <c r="C67" s="43">
        <v>0</v>
      </c>
      <c r="D67" s="43">
        <v>0</v>
      </c>
      <c r="E67" s="43">
        <v>900000</v>
      </c>
      <c r="F67" s="43">
        <v>0</v>
      </c>
      <c r="G67" s="43">
        <f t="shared" si="4"/>
        <v>900000</v>
      </c>
      <c r="H67" s="43">
        <v>0</v>
      </c>
      <c r="I67" s="43">
        <v>900000</v>
      </c>
      <c r="J67" s="43">
        <v>1390000</v>
      </c>
      <c r="K67" s="43">
        <f t="shared" si="5"/>
        <v>-490000</v>
      </c>
    </row>
    <row r="68" spans="1:11" collapsed="1" x14ac:dyDescent="0.25">
      <c r="A68" s="8" t="s">
        <v>101</v>
      </c>
      <c r="B68" s="9">
        <v>-17359988</v>
      </c>
      <c r="C68" s="9">
        <v>51513069</v>
      </c>
      <c r="D68" s="9">
        <v>0</v>
      </c>
      <c r="E68" s="9">
        <v>90641916</v>
      </c>
      <c r="F68" s="9">
        <v>0</v>
      </c>
      <c r="G68" s="9">
        <f t="shared" si="4"/>
        <v>142154985</v>
      </c>
      <c r="H68" s="9">
        <v>0</v>
      </c>
      <c r="I68" s="9">
        <v>124794997</v>
      </c>
      <c r="J68" s="9">
        <v>128498643</v>
      </c>
      <c r="K68" s="9">
        <f t="shared" si="5"/>
        <v>-3703646</v>
      </c>
    </row>
    <row r="69" spans="1:11" hidden="1" outlineLevel="1" x14ac:dyDescent="0.25">
      <c r="A69" t="s">
        <v>102</v>
      </c>
      <c r="B69" s="43">
        <v>0</v>
      </c>
      <c r="C69" s="43">
        <v>2677159</v>
      </c>
      <c r="D69" s="43">
        <v>0</v>
      </c>
      <c r="E69" s="43">
        <v>3027800</v>
      </c>
      <c r="F69" s="43">
        <v>0</v>
      </c>
      <c r="G69" s="43">
        <f t="shared" si="4"/>
        <v>5704959</v>
      </c>
      <c r="H69" s="43">
        <v>0</v>
      </c>
      <c r="I69" s="43">
        <v>5704959</v>
      </c>
      <c r="J69" s="43">
        <v>4787311</v>
      </c>
      <c r="K69" s="43">
        <f t="shared" si="5"/>
        <v>917648</v>
      </c>
    </row>
    <row r="70" spans="1:11" hidden="1" outlineLevel="1" x14ac:dyDescent="0.25">
      <c r="A70" t="s">
        <v>103</v>
      </c>
      <c r="B70" s="43">
        <v>0</v>
      </c>
      <c r="C70" s="43">
        <v>0</v>
      </c>
      <c r="D70" s="43">
        <v>0</v>
      </c>
      <c r="E70" s="43">
        <v>25000</v>
      </c>
      <c r="F70" s="43">
        <v>0</v>
      </c>
      <c r="G70" s="43">
        <f t="shared" si="4"/>
        <v>25000</v>
      </c>
      <c r="H70" s="43">
        <v>0</v>
      </c>
      <c r="I70" s="43">
        <v>25000</v>
      </c>
      <c r="J70" s="43">
        <v>235000</v>
      </c>
      <c r="K70" s="43">
        <f t="shared" si="5"/>
        <v>-210000</v>
      </c>
    </row>
    <row r="71" spans="1:11" hidden="1" outlineLevel="1" x14ac:dyDescent="0.25">
      <c r="A71" t="s">
        <v>104</v>
      </c>
      <c r="B71" s="43">
        <v>-4434876</v>
      </c>
      <c r="C71" s="43">
        <v>42192006</v>
      </c>
      <c r="D71" s="43">
        <v>0</v>
      </c>
      <c r="E71" s="43">
        <v>41440150</v>
      </c>
      <c r="F71" s="43">
        <v>0</v>
      </c>
      <c r="G71" s="43">
        <f t="shared" si="4"/>
        <v>83632156</v>
      </c>
      <c r="H71" s="43">
        <v>0</v>
      </c>
      <c r="I71" s="43">
        <v>79197280</v>
      </c>
      <c r="J71" s="43">
        <v>78867739</v>
      </c>
      <c r="K71" s="43">
        <f t="shared" si="5"/>
        <v>329541</v>
      </c>
    </row>
    <row r="72" spans="1:11" hidden="1" outlineLevel="1" x14ac:dyDescent="0.25">
      <c r="A72" t="s">
        <v>105</v>
      </c>
      <c r="B72" s="43">
        <v>-2803950</v>
      </c>
      <c r="C72" s="43">
        <v>6643904</v>
      </c>
      <c r="D72" s="43">
        <v>0</v>
      </c>
      <c r="E72" s="43">
        <v>5419213</v>
      </c>
      <c r="F72" s="43">
        <v>0</v>
      </c>
      <c r="G72" s="43">
        <f t="shared" si="4"/>
        <v>12063117</v>
      </c>
      <c r="H72" s="43">
        <v>0</v>
      </c>
      <c r="I72" s="43">
        <v>9259167</v>
      </c>
      <c r="J72" s="43">
        <v>10526767</v>
      </c>
      <c r="K72" s="43">
        <f t="shared" si="5"/>
        <v>-1267600</v>
      </c>
    </row>
    <row r="73" spans="1:11" hidden="1" outlineLevel="1" x14ac:dyDescent="0.25">
      <c r="A73" t="s">
        <v>106</v>
      </c>
      <c r="B73" s="43">
        <v>-1280000</v>
      </c>
      <c r="C73" s="43">
        <v>0</v>
      </c>
      <c r="D73" s="43">
        <v>0</v>
      </c>
      <c r="E73" s="43">
        <v>1280000</v>
      </c>
      <c r="F73" s="43">
        <v>0</v>
      </c>
      <c r="G73" s="43">
        <f t="shared" si="4"/>
        <v>1280000</v>
      </c>
      <c r="H73" s="43">
        <v>0</v>
      </c>
      <c r="I73" s="43">
        <v>0</v>
      </c>
      <c r="J73" s="43">
        <v>0</v>
      </c>
      <c r="K73" s="43">
        <f t="shared" si="5"/>
        <v>0</v>
      </c>
    </row>
    <row r="74" spans="1:11" hidden="1" outlineLevel="1" x14ac:dyDescent="0.25">
      <c r="A74" t="s">
        <v>107</v>
      </c>
      <c r="B74" s="43">
        <v>0</v>
      </c>
      <c r="C74" s="43">
        <v>0</v>
      </c>
      <c r="D74" s="43">
        <v>0</v>
      </c>
      <c r="E74" s="43">
        <v>1215882</v>
      </c>
      <c r="F74" s="43">
        <v>0</v>
      </c>
      <c r="G74" s="43">
        <f t="shared" si="4"/>
        <v>1215882</v>
      </c>
      <c r="H74" s="43">
        <v>0</v>
      </c>
      <c r="I74" s="43">
        <v>1215882</v>
      </c>
      <c r="J74" s="43">
        <v>1303535</v>
      </c>
      <c r="K74" s="43">
        <f t="shared" si="5"/>
        <v>-87653</v>
      </c>
    </row>
    <row r="75" spans="1:11" hidden="1" outlineLevel="1" x14ac:dyDescent="0.25">
      <c r="A75" t="s">
        <v>261</v>
      </c>
      <c r="B75" s="43">
        <v>0</v>
      </c>
      <c r="C75" s="43">
        <v>0</v>
      </c>
      <c r="D75" s="43">
        <v>0</v>
      </c>
      <c r="E75" s="43">
        <v>2267691</v>
      </c>
      <c r="F75" s="43">
        <v>0</v>
      </c>
      <c r="G75" s="43">
        <f t="shared" si="4"/>
        <v>2267691</v>
      </c>
      <c r="H75" s="43">
        <v>0</v>
      </c>
      <c r="I75" s="43">
        <v>2267691</v>
      </c>
      <c r="J75" s="43">
        <v>2720000</v>
      </c>
      <c r="K75" s="43">
        <f t="shared" si="5"/>
        <v>-452309</v>
      </c>
    </row>
    <row r="76" spans="1:11" hidden="1" outlineLevel="1" x14ac:dyDescent="0.25">
      <c r="A76" t="s">
        <v>108</v>
      </c>
      <c r="B76" s="43">
        <v>0</v>
      </c>
      <c r="C76" s="43">
        <v>0</v>
      </c>
      <c r="D76" s="43">
        <v>0</v>
      </c>
      <c r="E76" s="43">
        <v>2792660</v>
      </c>
      <c r="F76" s="43">
        <v>0</v>
      </c>
      <c r="G76" s="43">
        <f t="shared" si="4"/>
        <v>2792660</v>
      </c>
      <c r="H76" s="43">
        <v>0</v>
      </c>
      <c r="I76" s="43">
        <v>2792660</v>
      </c>
      <c r="J76" s="43">
        <v>2273000</v>
      </c>
      <c r="K76" s="43">
        <f t="shared" si="5"/>
        <v>519660</v>
      </c>
    </row>
    <row r="77" spans="1:11" hidden="1" outlineLevel="1" x14ac:dyDescent="0.25">
      <c r="A77" t="s">
        <v>109</v>
      </c>
      <c r="B77" s="43">
        <v>-8841162</v>
      </c>
      <c r="C77" s="43">
        <v>0</v>
      </c>
      <c r="D77" s="43">
        <v>0</v>
      </c>
      <c r="E77" s="43">
        <v>10418243</v>
      </c>
      <c r="F77" s="43">
        <v>0</v>
      </c>
      <c r="G77" s="43">
        <f t="shared" si="4"/>
        <v>10418243</v>
      </c>
      <c r="H77" s="43">
        <v>0</v>
      </c>
      <c r="I77" s="43">
        <v>1577081</v>
      </c>
      <c r="J77" s="43">
        <v>3827500</v>
      </c>
      <c r="K77" s="43">
        <f t="shared" si="5"/>
        <v>-2250419</v>
      </c>
    </row>
    <row r="78" spans="1:11" hidden="1" outlineLevel="1" x14ac:dyDescent="0.25">
      <c r="A78" t="s">
        <v>110</v>
      </c>
      <c r="B78" s="43">
        <v>0</v>
      </c>
      <c r="C78" s="43">
        <v>0</v>
      </c>
      <c r="D78" s="43">
        <v>0</v>
      </c>
      <c r="E78" s="43">
        <v>1487486</v>
      </c>
      <c r="F78" s="43">
        <v>0</v>
      </c>
      <c r="G78" s="43">
        <f t="shared" si="4"/>
        <v>1487486</v>
      </c>
      <c r="H78" s="43">
        <v>0</v>
      </c>
      <c r="I78" s="43">
        <v>1487486</v>
      </c>
      <c r="J78" s="43">
        <v>2690000</v>
      </c>
      <c r="K78" s="43">
        <f t="shared" si="5"/>
        <v>-1202514</v>
      </c>
    </row>
    <row r="79" spans="1:11" hidden="1" outlineLevel="1" x14ac:dyDescent="0.25">
      <c r="A79" t="s">
        <v>111</v>
      </c>
      <c r="B79" s="43">
        <v>0</v>
      </c>
      <c r="C79" s="43">
        <v>0</v>
      </c>
      <c r="D79" s="43">
        <v>0</v>
      </c>
      <c r="E79" s="43">
        <v>21267791</v>
      </c>
      <c r="F79" s="43">
        <v>0</v>
      </c>
      <c r="G79" s="43">
        <f t="shared" si="4"/>
        <v>21267791</v>
      </c>
      <c r="H79" s="43">
        <v>0</v>
      </c>
      <c r="I79" s="43">
        <v>21267791</v>
      </c>
      <c r="J79" s="43">
        <v>21267791</v>
      </c>
      <c r="K79" s="43">
        <f t="shared" si="5"/>
        <v>0</v>
      </c>
    </row>
    <row r="80" spans="1:11" collapsed="1" x14ac:dyDescent="0.25">
      <c r="A80" s="8" t="s">
        <v>112</v>
      </c>
      <c r="B80" s="9">
        <v>-375379646</v>
      </c>
      <c r="C80" s="9">
        <v>335552632</v>
      </c>
      <c r="D80" s="9">
        <v>0</v>
      </c>
      <c r="E80" s="9">
        <v>861214112</v>
      </c>
      <c r="F80" s="9">
        <v>0</v>
      </c>
      <c r="G80" s="9">
        <f t="shared" si="4"/>
        <v>1196766744</v>
      </c>
      <c r="H80" s="9">
        <v>-1</v>
      </c>
      <c r="I80" s="9">
        <v>821387097</v>
      </c>
      <c r="J80" s="9">
        <v>807486822</v>
      </c>
      <c r="K80" s="9">
        <f t="shared" si="5"/>
        <v>13900275</v>
      </c>
    </row>
    <row r="81" spans="1:11" hidden="1" outlineLevel="1" x14ac:dyDescent="0.25">
      <c r="A81" t="s">
        <v>113</v>
      </c>
      <c r="B81" s="43">
        <v>0</v>
      </c>
      <c r="C81" s="43">
        <v>2090498</v>
      </c>
      <c r="D81" s="43">
        <v>0</v>
      </c>
      <c r="E81" s="43">
        <v>1321435</v>
      </c>
      <c r="F81" s="43">
        <v>0</v>
      </c>
      <c r="G81" s="43">
        <f t="shared" si="4"/>
        <v>3411933</v>
      </c>
      <c r="H81" s="43">
        <v>0</v>
      </c>
      <c r="I81" s="43">
        <v>3411933</v>
      </c>
      <c r="J81" s="43">
        <v>4891641</v>
      </c>
      <c r="K81" s="43">
        <f t="shared" si="5"/>
        <v>-1479708</v>
      </c>
    </row>
    <row r="82" spans="1:11" hidden="1" outlineLevel="1" x14ac:dyDescent="0.25">
      <c r="A82" t="s">
        <v>114</v>
      </c>
      <c r="B82" s="43">
        <v>-23358240</v>
      </c>
      <c r="C82" s="43">
        <v>34374124</v>
      </c>
      <c r="D82" s="43">
        <v>0</v>
      </c>
      <c r="E82" s="43">
        <v>10679106</v>
      </c>
      <c r="F82" s="43">
        <v>0</v>
      </c>
      <c r="G82" s="43">
        <f t="shared" si="4"/>
        <v>45053230</v>
      </c>
      <c r="H82" s="43">
        <v>0</v>
      </c>
      <c r="I82" s="43">
        <v>21694990</v>
      </c>
      <c r="J82" s="43">
        <v>23887753</v>
      </c>
      <c r="K82" s="43">
        <f t="shared" si="5"/>
        <v>-2192763</v>
      </c>
    </row>
    <row r="83" spans="1:11" hidden="1" outlineLevel="1" x14ac:dyDescent="0.25">
      <c r="A83" t="s">
        <v>115</v>
      </c>
      <c r="B83" s="43">
        <v>-8120240</v>
      </c>
      <c r="C83" s="43">
        <v>11720827</v>
      </c>
      <c r="D83" s="43">
        <v>0</v>
      </c>
      <c r="E83" s="43">
        <v>19403164</v>
      </c>
      <c r="F83" s="43">
        <v>0</v>
      </c>
      <c r="G83" s="43">
        <f t="shared" si="4"/>
        <v>31123991</v>
      </c>
      <c r="H83" s="43">
        <v>0</v>
      </c>
      <c r="I83" s="43">
        <v>23003751</v>
      </c>
      <c r="J83" s="43">
        <v>11021236</v>
      </c>
      <c r="K83" s="43">
        <f t="shared" si="5"/>
        <v>11982515</v>
      </c>
    </row>
    <row r="84" spans="1:11" hidden="1" outlineLevel="1" x14ac:dyDescent="0.25">
      <c r="A84" t="s">
        <v>116</v>
      </c>
      <c r="B84" s="43">
        <v>-1860489</v>
      </c>
      <c r="C84" s="43">
        <v>0</v>
      </c>
      <c r="D84" s="43">
        <v>0</v>
      </c>
      <c r="E84" s="43">
        <v>2932201</v>
      </c>
      <c r="F84" s="43">
        <v>0</v>
      </c>
      <c r="G84" s="43">
        <f t="shared" si="4"/>
        <v>2932201</v>
      </c>
      <c r="H84" s="43">
        <v>0</v>
      </c>
      <c r="I84" s="43">
        <v>1071712</v>
      </c>
      <c r="J84" s="43">
        <v>1093374</v>
      </c>
      <c r="K84" s="43">
        <f t="shared" si="5"/>
        <v>-21662</v>
      </c>
    </row>
    <row r="85" spans="1:11" hidden="1" outlineLevel="1" x14ac:dyDescent="0.25">
      <c r="A85" t="s">
        <v>117</v>
      </c>
      <c r="B85" s="43">
        <v>-5905000</v>
      </c>
      <c r="C85" s="43">
        <v>39734713</v>
      </c>
      <c r="D85" s="43">
        <v>0</v>
      </c>
      <c r="E85" s="43">
        <v>3332095</v>
      </c>
      <c r="F85" s="43">
        <v>0</v>
      </c>
      <c r="G85" s="43">
        <f t="shared" si="4"/>
        <v>43066808</v>
      </c>
      <c r="H85" s="43">
        <v>0</v>
      </c>
      <c r="I85" s="43">
        <v>37161808</v>
      </c>
      <c r="J85" s="43">
        <v>31660883</v>
      </c>
      <c r="K85" s="43">
        <f t="shared" si="5"/>
        <v>5500925</v>
      </c>
    </row>
    <row r="86" spans="1:11" hidden="1" outlineLevel="1" x14ac:dyDescent="0.25">
      <c r="A86" t="s">
        <v>118</v>
      </c>
      <c r="B86" s="43">
        <v>-1088501</v>
      </c>
      <c r="C86" s="43">
        <v>31140692</v>
      </c>
      <c r="D86" s="43">
        <v>0</v>
      </c>
      <c r="E86" s="43">
        <v>19424544</v>
      </c>
      <c r="F86" s="43">
        <v>0</v>
      </c>
      <c r="G86" s="43">
        <f t="shared" si="4"/>
        <v>50565236</v>
      </c>
      <c r="H86" s="43">
        <v>0</v>
      </c>
      <c r="I86" s="43">
        <v>49476735</v>
      </c>
      <c r="J86" s="43">
        <v>41030312</v>
      </c>
      <c r="K86" s="43">
        <f t="shared" si="5"/>
        <v>8446423</v>
      </c>
    </row>
    <row r="87" spans="1:11" hidden="1" outlineLevel="1" x14ac:dyDescent="0.25">
      <c r="A87" t="s">
        <v>119</v>
      </c>
      <c r="B87" s="43">
        <v>-146604265</v>
      </c>
      <c r="C87" s="43">
        <v>91839419</v>
      </c>
      <c r="D87" s="43">
        <v>0</v>
      </c>
      <c r="E87" s="43">
        <v>177395136</v>
      </c>
      <c r="F87" s="43">
        <v>0</v>
      </c>
      <c r="G87" s="43">
        <f t="shared" si="4"/>
        <v>269234555</v>
      </c>
      <c r="H87" s="43">
        <v>-1</v>
      </c>
      <c r="I87" s="43">
        <v>122630289</v>
      </c>
      <c r="J87" s="43">
        <v>120919759</v>
      </c>
      <c r="K87" s="43">
        <f t="shared" si="5"/>
        <v>1710530</v>
      </c>
    </row>
    <row r="88" spans="1:11" hidden="1" outlineLevel="1" x14ac:dyDescent="0.25">
      <c r="A88" t="s">
        <v>120</v>
      </c>
      <c r="B88" s="43">
        <v>-137303311</v>
      </c>
      <c r="C88" s="43">
        <v>124449322</v>
      </c>
      <c r="D88" s="43">
        <v>0</v>
      </c>
      <c r="E88" s="43">
        <v>183636863</v>
      </c>
      <c r="F88" s="43">
        <v>0</v>
      </c>
      <c r="G88" s="43">
        <f t="shared" si="4"/>
        <v>308086185</v>
      </c>
      <c r="H88" s="43">
        <v>0</v>
      </c>
      <c r="I88" s="43">
        <v>170782874</v>
      </c>
      <c r="J88" s="43">
        <v>167134164</v>
      </c>
      <c r="K88" s="43">
        <f t="shared" si="5"/>
        <v>3648710</v>
      </c>
    </row>
    <row r="89" spans="1:11" hidden="1" outlineLevel="1" x14ac:dyDescent="0.25">
      <c r="A89" t="s">
        <v>121</v>
      </c>
      <c r="B89" s="43">
        <v>0</v>
      </c>
      <c r="C89" s="43">
        <v>0</v>
      </c>
      <c r="D89" s="43">
        <v>0</v>
      </c>
      <c r="E89" s="43">
        <v>1232874</v>
      </c>
      <c r="F89" s="43">
        <v>0</v>
      </c>
      <c r="G89" s="43">
        <f t="shared" si="4"/>
        <v>1232874</v>
      </c>
      <c r="H89" s="43">
        <v>0</v>
      </c>
      <c r="I89" s="43">
        <v>1232874</v>
      </c>
      <c r="J89" s="43">
        <v>1232874</v>
      </c>
      <c r="K89" s="43">
        <f t="shared" si="5"/>
        <v>0</v>
      </c>
    </row>
    <row r="90" spans="1:11" hidden="1" outlineLevel="1" x14ac:dyDescent="0.25">
      <c r="A90" t="s">
        <v>122</v>
      </c>
      <c r="B90" s="43">
        <v>-11082600</v>
      </c>
      <c r="C90" s="43">
        <v>31740</v>
      </c>
      <c r="D90" s="43">
        <v>0</v>
      </c>
      <c r="E90" s="43">
        <v>12265879</v>
      </c>
      <c r="F90" s="43">
        <v>0</v>
      </c>
      <c r="G90" s="43">
        <f t="shared" si="4"/>
        <v>12297619</v>
      </c>
      <c r="H90" s="43">
        <v>0</v>
      </c>
      <c r="I90" s="43">
        <v>1215019</v>
      </c>
      <c r="J90" s="43">
        <v>2811575</v>
      </c>
      <c r="K90" s="43">
        <f t="shared" si="5"/>
        <v>-1596556</v>
      </c>
    </row>
    <row r="91" spans="1:11" hidden="1" outlineLevel="1" x14ac:dyDescent="0.25">
      <c r="A91" t="s">
        <v>123</v>
      </c>
      <c r="B91" s="43">
        <v>-39897000</v>
      </c>
      <c r="C91" s="43">
        <v>0</v>
      </c>
      <c r="D91" s="43">
        <v>0</v>
      </c>
      <c r="E91" s="43">
        <v>41800234</v>
      </c>
      <c r="F91" s="43">
        <v>0</v>
      </c>
      <c r="G91" s="43">
        <f t="shared" si="4"/>
        <v>41800234</v>
      </c>
      <c r="H91" s="43">
        <v>0</v>
      </c>
      <c r="I91" s="43">
        <v>1903234</v>
      </c>
      <c r="J91" s="43">
        <v>1401187</v>
      </c>
      <c r="K91" s="43">
        <f t="shared" si="5"/>
        <v>502047</v>
      </c>
    </row>
    <row r="92" spans="1:11" hidden="1" outlineLevel="1" x14ac:dyDescent="0.25">
      <c r="A92" t="s">
        <v>124</v>
      </c>
      <c r="B92" s="43">
        <v>0</v>
      </c>
      <c r="C92" s="43">
        <v>0</v>
      </c>
      <c r="D92" s="43">
        <v>0</v>
      </c>
      <c r="E92" s="43">
        <v>240485295</v>
      </c>
      <c r="F92" s="43">
        <v>0</v>
      </c>
      <c r="G92" s="43">
        <f t="shared" si="4"/>
        <v>240485295</v>
      </c>
      <c r="H92" s="43">
        <v>0</v>
      </c>
      <c r="I92" s="43">
        <v>240485295</v>
      </c>
      <c r="J92" s="43">
        <v>240214782</v>
      </c>
      <c r="K92" s="43">
        <f t="shared" si="5"/>
        <v>270513</v>
      </c>
    </row>
    <row r="93" spans="1:11" hidden="1" outlineLevel="1" x14ac:dyDescent="0.25">
      <c r="A93" t="s">
        <v>125</v>
      </c>
      <c r="B93" s="43">
        <v>0</v>
      </c>
      <c r="C93" s="43">
        <v>0</v>
      </c>
      <c r="D93" s="43">
        <v>0</v>
      </c>
      <c r="E93" s="43">
        <v>35504989</v>
      </c>
      <c r="F93" s="43">
        <v>0</v>
      </c>
      <c r="G93" s="43">
        <f t="shared" si="4"/>
        <v>35504989</v>
      </c>
      <c r="H93" s="43">
        <v>0</v>
      </c>
      <c r="I93" s="43">
        <v>35504989</v>
      </c>
      <c r="J93" s="43">
        <v>33959286</v>
      </c>
      <c r="K93" s="43">
        <f t="shared" si="5"/>
        <v>1545703</v>
      </c>
    </row>
    <row r="94" spans="1:11" hidden="1" outlineLevel="1" x14ac:dyDescent="0.25">
      <c r="A94" t="s">
        <v>126</v>
      </c>
      <c r="B94" s="43">
        <v>0</v>
      </c>
      <c r="C94" s="43">
        <v>0</v>
      </c>
      <c r="D94" s="43">
        <v>0</v>
      </c>
      <c r="E94" s="43">
        <v>8585728</v>
      </c>
      <c r="F94" s="43">
        <v>0</v>
      </c>
      <c r="G94" s="43">
        <f t="shared" si="4"/>
        <v>8585728</v>
      </c>
      <c r="H94" s="43">
        <v>0</v>
      </c>
      <c r="I94" s="43">
        <v>8585728</v>
      </c>
      <c r="J94" s="43">
        <v>8750245</v>
      </c>
      <c r="K94" s="43">
        <f t="shared" si="5"/>
        <v>-164517</v>
      </c>
    </row>
    <row r="95" spans="1:11" hidden="1" outlineLevel="1" x14ac:dyDescent="0.25">
      <c r="A95" t="s">
        <v>127</v>
      </c>
      <c r="B95" s="43">
        <v>0</v>
      </c>
      <c r="C95" s="43">
        <v>171297</v>
      </c>
      <c r="D95" s="43">
        <v>0</v>
      </c>
      <c r="E95" s="43">
        <v>11238349</v>
      </c>
      <c r="F95" s="43">
        <v>0</v>
      </c>
      <c r="G95" s="43">
        <f t="shared" si="4"/>
        <v>11409646</v>
      </c>
      <c r="H95" s="43">
        <v>0</v>
      </c>
      <c r="I95" s="43">
        <v>11409646</v>
      </c>
      <c r="J95" s="43">
        <v>11377847</v>
      </c>
      <c r="K95" s="43">
        <f t="shared" si="5"/>
        <v>31799</v>
      </c>
    </row>
    <row r="96" spans="1:11" hidden="1" outlineLevel="1" x14ac:dyDescent="0.25">
      <c r="A96" t="s">
        <v>128</v>
      </c>
      <c r="B96" s="43">
        <v>0</v>
      </c>
      <c r="C96" s="43">
        <v>0</v>
      </c>
      <c r="D96" s="43">
        <v>0</v>
      </c>
      <c r="E96" s="43">
        <v>18529657</v>
      </c>
      <c r="F96" s="43">
        <v>0</v>
      </c>
      <c r="G96" s="43">
        <f t="shared" si="4"/>
        <v>18529657</v>
      </c>
      <c r="H96" s="43">
        <v>0</v>
      </c>
      <c r="I96" s="43">
        <v>18529657</v>
      </c>
      <c r="J96" s="43">
        <v>19628826</v>
      </c>
      <c r="K96" s="43">
        <f t="shared" si="5"/>
        <v>-1099169</v>
      </c>
    </row>
    <row r="97" spans="1:11" hidden="1" outlineLevel="1" x14ac:dyDescent="0.25">
      <c r="A97" t="s">
        <v>129</v>
      </c>
      <c r="B97" s="43">
        <v>0</v>
      </c>
      <c r="C97" s="43">
        <v>0</v>
      </c>
      <c r="D97" s="43">
        <v>0</v>
      </c>
      <c r="E97" s="43">
        <v>1373205</v>
      </c>
      <c r="F97" s="43">
        <v>0</v>
      </c>
      <c r="G97" s="43">
        <f t="shared" si="4"/>
        <v>1373205</v>
      </c>
      <c r="H97" s="43">
        <v>0</v>
      </c>
      <c r="I97" s="43">
        <v>1373205</v>
      </c>
      <c r="J97" s="43">
        <v>4380955</v>
      </c>
      <c r="K97" s="43">
        <f t="shared" si="5"/>
        <v>-3007750</v>
      </c>
    </row>
    <row r="98" spans="1:11" hidden="1" outlineLevel="1" x14ac:dyDescent="0.25">
      <c r="A98" t="s">
        <v>130</v>
      </c>
      <c r="B98" s="43">
        <v>-160000</v>
      </c>
      <c r="C98" s="43">
        <v>0</v>
      </c>
      <c r="D98" s="43">
        <v>0</v>
      </c>
      <c r="E98" s="43">
        <v>72073358</v>
      </c>
      <c r="F98" s="43">
        <v>0</v>
      </c>
      <c r="G98" s="43">
        <f t="shared" si="4"/>
        <v>72073358</v>
      </c>
      <c r="H98" s="43">
        <v>0</v>
      </c>
      <c r="I98" s="43">
        <v>71913358</v>
      </c>
      <c r="J98" s="43">
        <v>82090123</v>
      </c>
      <c r="K98" s="43">
        <f t="shared" si="5"/>
        <v>-10176765</v>
      </c>
    </row>
    <row r="99" spans="1:11" collapsed="1" x14ac:dyDescent="0.25">
      <c r="A99" s="8" t="s">
        <v>131</v>
      </c>
      <c r="B99" s="9">
        <v>0</v>
      </c>
      <c r="C99" s="9">
        <v>0</v>
      </c>
      <c r="D99" s="9">
        <v>0</v>
      </c>
      <c r="E99" s="9">
        <v>57756285</v>
      </c>
      <c r="F99" s="9">
        <v>0</v>
      </c>
      <c r="G99" s="9">
        <f t="shared" si="4"/>
        <v>57756285</v>
      </c>
      <c r="H99" s="9">
        <v>0</v>
      </c>
      <c r="I99" s="9">
        <v>57756285</v>
      </c>
      <c r="J99" s="9">
        <v>57755997</v>
      </c>
      <c r="K99" s="9">
        <f t="shared" si="5"/>
        <v>288</v>
      </c>
    </row>
    <row r="100" spans="1:11" hidden="1" outlineLevel="1" x14ac:dyDescent="0.25">
      <c r="A100" t="s">
        <v>132</v>
      </c>
      <c r="B100" s="43">
        <v>0</v>
      </c>
      <c r="C100" s="43">
        <v>0</v>
      </c>
      <c r="D100" s="43">
        <v>0</v>
      </c>
      <c r="E100" s="43">
        <v>57756285</v>
      </c>
      <c r="F100" s="43">
        <v>0</v>
      </c>
      <c r="G100" s="43">
        <f t="shared" si="4"/>
        <v>57756285</v>
      </c>
      <c r="H100" s="43">
        <v>0</v>
      </c>
      <c r="I100" s="43">
        <v>57756285</v>
      </c>
      <c r="J100" s="43">
        <v>57755997</v>
      </c>
      <c r="K100" s="43">
        <f t="shared" si="5"/>
        <v>288</v>
      </c>
    </row>
    <row r="101" spans="1:11" collapsed="1" x14ac:dyDescent="0.25">
      <c r="A101" s="8" t="s">
        <v>133</v>
      </c>
      <c r="B101" s="9">
        <v>-94433292</v>
      </c>
      <c r="C101" s="9">
        <v>0</v>
      </c>
      <c r="D101" s="9">
        <v>0</v>
      </c>
      <c r="E101" s="9">
        <v>128400554</v>
      </c>
      <c r="F101" s="9">
        <v>0</v>
      </c>
      <c r="G101" s="9">
        <f t="shared" si="4"/>
        <v>128400554</v>
      </c>
      <c r="H101" s="9">
        <v>0</v>
      </c>
      <c r="I101" s="9">
        <v>33967262</v>
      </c>
      <c r="J101" s="9">
        <v>27069636</v>
      </c>
      <c r="K101" s="9">
        <f t="shared" si="5"/>
        <v>6897626</v>
      </c>
    </row>
    <row r="102" spans="1:11" hidden="1" outlineLevel="1" x14ac:dyDescent="0.25">
      <c r="A102" t="s">
        <v>134</v>
      </c>
      <c r="B102" s="43">
        <v>-87891667</v>
      </c>
      <c r="C102" s="43">
        <v>0</v>
      </c>
      <c r="D102" s="43">
        <v>0</v>
      </c>
      <c r="E102" s="43">
        <v>46889141</v>
      </c>
      <c r="F102" s="43">
        <v>0</v>
      </c>
      <c r="G102" s="43">
        <f t="shared" si="4"/>
        <v>46889141</v>
      </c>
      <c r="H102" s="43">
        <v>0</v>
      </c>
      <c r="I102" s="43">
        <v>-41002526</v>
      </c>
      <c r="J102" s="43">
        <v>-38590000</v>
      </c>
      <c r="K102" s="43">
        <f t="shared" si="5"/>
        <v>-2412526</v>
      </c>
    </row>
    <row r="103" spans="1:11" hidden="1" outlineLevel="1" x14ac:dyDescent="0.25">
      <c r="A103" t="s">
        <v>135</v>
      </c>
      <c r="B103" s="43">
        <v>0</v>
      </c>
      <c r="C103" s="43">
        <v>0</v>
      </c>
      <c r="D103" s="43">
        <v>0</v>
      </c>
      <c r="E103" s="43">
        <v>75405640</v>
      </c>
      <c r="F103" s="43">
        <v>0</v>
      </c>
      <c r="G103" s="43">
        <f t="shared" si="4"/>
        <v>75405640</v>
      </c>
      <c r="H103" s="43">
        <v>0</v>
      </c>
      <c r="I103" s="43">
        <v>75405640</v>
      </c>
      <c r="J103" s="43">
        <v>63529886</v>
      </c>
      <c r="K103" s="43">
        <f t="shared" si="5"/>
        <v>11875754</v>
      </c>
    </row>
    <row r="104" spans="1:11" hidden="1" outlineLevel="1" x14ac:dyDescent="0.25">
      <c r="A104" t="s">
        <v>136</v>
      </c>
      <c r="B104" s="43">
        <v>0</v>
      </c>
      <c r="C104" s="43">
        <v>0</v>
      </c>
      <c r="D104" s="43">
        <v>0</v>
      </c>
      <c r="E104" s="43">
        <v>962193</v>
      </c>
      <c r="F104" s="43">
        <v>0</v>
      </c>
      <c r="G104" s="43">
        <f t="shared" si="4"/>
        <v>962193</v>
      </c>
      <c r="H104" s="43">
        <v>0</v>
      </c>
      <c r="I104" s="43">
        <v>962193</v>
      </c>
      <c r="J104" s="43">
        <v>810000</v>
      </c>
      <c r="K104" s="43">
        <f t="shared" si="5"/>
        <v>152193</v>
      </c>
    </row>
    <row r="105" spans="1:11" hidden="1" outlineLevel="1" x14ac:dyDescent="0.25">
      <c r="A105" t="s">
        <v>137</v>
      </c>
      <c r="B105" s="43">
        <v>-6541625</v>
      </c>
      <c r="C105" s="43">
        <v>0</v>
      </c>
      <c r="D105" s="43">
        <v>0</v>
      </c>
      <c r="E105" s="43">
        <v>5143580</v>
      </c>
      <c r="F105" s="43">
        <v>0</v>
      </c>
      <c r="G105" s="43">
        <f t="shared" si="4"/>
        <v>5143580</v>
      </c>
      <c r="H105" s="43">
        <v>0</v>
      </c>
      <c r="I105" s="43">
        <v>-1398045</v>
      </c>
      <c r="J105" s="43">
        <v>1319750</v>
      </c>
      <c r="K105" s="43">
        <f t="shared" si="5"/>
        <v>-2717795</v>
      </c>
    </row>
    <row r="106" spans="1:11" collapsed="1" x14ac:dyDescent="0.25">
      <c r="A106" s="8" t="s">
        <v>138</v>
      </c>
      <c r="B106" s="9">
        <v>-92058747</v>
      </c>
      <c r="C106" s="9">
        <v>70355096</v>
      </c>
      <c r="D106" s="9">
        <v>0</v>
      </c>
      <c r="E106" s="9">
        <v>44799748</v>
      </c>
      <c r="F106" s="9">
        <v>0</v>
      </c>
      <c r="G106" s="9">
        <f t="shared" si="4"/>
        <v>115154844</v>
      </c>
      <c r="H106" s="9">
        <v>0</v>
      </c>
      <c r="I106" s="9">
        <v>23096097</v>
      </c>
      <c r="J106" s="9">
        <v>46044311</v>
      </c>
      <c r="K106" s="9">
        <f t="shared" si="5"/>
        <v>-22948214</v>
      </c>
    </row>
    <row r="107" spans="1:11" hidden="1" outlineLevel="1" x14ac:dyDescent="0.25">
      <c r="A107" t="s">
        <v>139</v>
      </c>
      <c r="B107" s="43">
        <v>0</v>
      </c>
      <c r="C107" s="43">
        <v>5420705</v>
      </c>
      <c r="D107" s="43">
        <v>0</v>
      </c>
      <c r="E107" s="43">
        <v>0</v>
      </c>
      <c r="F107" s="43">
        <v>0</v>
      </c>
      <c r="G107" s="43">
        <f t="shared" si="4"/>
        <v>5420705</v>
      </c>
      <c r="H107" s="43">
        <v>0</v>
      </c>
      <c r="I107" s="43">
        <v>5420705</v>
      </c>
      <c r="J107" s="43">
        <v>5815410</v>
      </c>
      <c r="K107" s="43">
        <f t="shared" si="5"/>
        <v>-394705</v>
      </c>
    </row>
    <row r="108" spans="1:11" hidden="1" outlineLevel="1" x14ac:dyDescent="0.25">
      <c r="A108" t="s">
        <v>140</v>
      </c>
      <c r="B108" s="43">
        <v>-42383331</v>
      </c>
      <c r="C108" s="43">
        <v>31455784</v>
      </c>
      <c r="D108" s="43">
        <v>0</v>
      </c>
      <c r="E108" s="43">
        <v>6316615</v>
      </c>
      <c r="F108" s="43">
        <v>0</v>
      </c>
      <c r="G108" s="43">
        <f t="shared" si="4"/>
        <v>37772399</v>
      </c>
      <c r="H108" s="43">
        <v>0</v>
      </c>
      <c r="I108" s="43">
        <v>-4610932</v>
      </c>
      <c r="J108" s="43">
        <v>13651151</v>
      </c>
      <c r="K108" s="43">
        <f t="shared" si="5"/>
        <v>-18262083</v>
      </c>
    </row>
    <row r="109" spans="1:11" hidden="1" outlineLevel="1" x14ac:dyDescent="0.25">
      <c r="A109" t="s">
        <v>141</v>
      </c>
      <c r="B109" s="43">
        <v>-1950003</v>
      </c>
      <c r="C109" s="43">
        <v>0</v>
      </c>
      <c r="D109" s="43">
        <v>0</v>
      </c>
      <c r="E109" s="43">
        <v>2821591</v>
      </c>
      <c r="F109" s="43">
        <v>0</v>
      </c>
      <c r="G109" s="43">
        <f t="shared" si="4"/>
        <v>2821591</v>
      </c>
      <c r="H109" s="43">
        <v>0</v>
      </c>
      <c r="I109" s="43">
        <v>871588</v>
      </c>
      <c r="J109" s="43">
        <v>638797</v>
      </c>
      <c r="K109" s="43">
        <f t="shared" si="5"/>
        <v>232791</v>
      </c>
    </row>
    <row r="110" spans="1:11" hidden="1" outlineLevel="1" x14ac:dyDescent="0.25">
      <c r="A110" t="s">
        <v>142</v>
      </c>
      <c r="B110" s="43">
        <v>-24158811</v>
      </c>
      <c r="C110" s="43">
        <v>0</v>
      </c>
      <c r="D110" s="43">
        <v>0</v>
      </c>
      <c r="E110" s="43">
        <v>550499</v>
      </c>
      <c r="F110" s="43">
        <v>0</v>
      </c>
      <c r="G110" s="43">
        <f t="shared" si="4"/>
        <v>550499</v>
      </c>
      <c r="H110" s="43">
        <v>0</v>
      </c>
      <c r="I110" s="43">
        <v>-23608312</v>
      </c>
      <c r="J110" s="43">
        <v>-5507000</v>
      </c>
      <c r="K110" s="43">
        <f t="shared" si="5"/>
        <v>-18101312</v>
      </c>
    </row>
    <row r="111" spans="1:11" hidden="1" outlineLevel="1" x14ac:dyDescent="0.25">
      <c r="A111" t="s">
        <v>143</v>
      </c>
      <c r="B111" s="43">
        <v>-1354392</v>
      </c>
      <c r="C111" s="43">
        <v>0</v>
      </c>
      <c r="D111" s="43">
        <v>0</v>
      </c>
      <c r="E111" s="43">
        <v>13858449</v>
      </c>
      <c r="F111" s="43">
        <v>0</v>
      </c>
      <c r="G111" s="43">
        <f t="shared" si="4"/>
        <v>13858449</v>
      </c>
      <c r="H111" s="43">
        <v>0</v>
      </c>
      <c r="I111" s="43">
        <v>12504057</v>
      </c>
      <c r="J111" s="43">
        <v>3505000</v>
      </c>
      <c r="K111" s="43">
        <f t="shared" si="5"/>
        <v>8999057</v>
      </c>
    </row>
    <row r="112" spans="1:11" hidden="1" outlineLevel="1" x14ac:dyDescent="0.25">
      <c r="A112" t="s">
        <v>144</v>
      </c>
      <c r="B112" s="43">
        <v>0</v>
      </c>
      <c r="C112" s="43">
        <v>0</v>
      </c>
      <c r="D112" s="43">
        <v>0</v>
      </c>
      <c r="E112" s="43">
        <v>1181283</v>
      </c>
      <c r="F112" s="43">
        <v>0</v>
      </c>
      <c r="G112" s="43">
        <f t="shared" si="4"/>
        <v>1181283</v>
      </c>
      <c r="H112" s="43">
        <v>0</v>
      </c>
      <c r="I112" s="43">
        <v>1181283</v>
      </c>
      <c r="J112" s="43">
        <v>2675000</v>
      </c>
      <c r="K112" s="43">
        <f t="shared" si="5"/>
        <v>-1493717</v>
      </c>
    </row>
    <row r="113" spans="1:11" hidden="1" outlineLevel="1" x14ac:dyDescent="0.25">
      <c r="A113" t="s">
        <v>145</v>
      </c>
      <c r="B113" s="43">
        <v>-22212210</v>
      </c>
      <c r="C113" s="43">
        <v>33478607</v>
      </c>
      <c r="D113" s="43">
        <v>0</v>
      </c>
      <c r="E113" s="43">
        <v>9914469</v>
      </c>
      <c r="F113" s="43">
        <v>0</v>
      </c>
      <c r="G113" s="43">
        <f t="shared" si="4"/>
        <v>43393076</v>
      </c>
      <c r="H113" s="43">
        <v>0</v>
      </c>
      <c r="I113" s="43">
        <v>21180866</v>
      </c>
      <c r="J113" s="43">
        <v>15109111</v>
      </c>
      <c r="K113" s="43">
        <f t="shared" si="5"/>
        <v>6071755</v>
      </c>
    </row>
    <row r="114" spans="1:11" hidden="1" outlineLevel="1" x14ac:dyDescent="0.25">
      <c r="A114" t="s">
        <v>146</v>
      </c>
      <c r="B114" s="43">
        <v>0</v>
      </c>
      <c r="C114" s="43">
        <v>0</v>
      </c>
      <c r="D114" s="43">
        <v>0</v>
      </c>
      <c r="E114" s="43">
        <v>10156842</v>
      </c>
      <c r="F114" s="43">
        <v>0</v>
      </c>
      <c r="G114" s="43">
        <f t="shared" si="4"/>
        <v>10156842</v>
      </c>
      <c r="H114" s="43">
        <v>0</v>
      </c>
      <c r="I114" s="43">
        <v>10156842</v>
      </c>
      <c r="J114" s="43">
        <v>10156842</v>
      </c>
      <c r="K114" s="43">
        <f t="shared" si="5"/>
        <v>0</v>
      </c>
    </row>
    <row r="115" spans="1:11" collapsed="1" x14ac:dyDescent="0.25">
      <c r="A115" s="8" t="s">
        <v>147</v>
      </c>
      <c r="B115" s="9">
        <v>0</v>
      </c>
      <c r="C115" s="9">
        <v>0</v>
      </c>
      <c r="D115" s="9">
        <v>0</v>
      </c>
      <c r="E115" s="9">
        <v>341702428</v>
      </c>
      <c r="F115" s="9">
        <v>0</v>
      </c>
      <c r="G115" s="9">
        <f t="shared" si="4"/>
        <v>341702428</v>
      </c>
      <c r="H115" s="9">
        <v>0</v>
      </c>
      <c r="I115" s="9">
        <v>341702428</v>
      </c>
      <c r="J115" s="9">
        <v>321173898</v>
      </c>
      <c r="K115" s="9">
        <f t="shared" si="5"/>
        <v>20528530</v>
      </c>
    </row>
    <row r="116" spans="1:11" hidden="1" outlineLevel="1" x14ac:dyDescent="0.25">
      <c r="A116" t="s">
        <v>148</v>
      </c>
      <c r="B116" s="43">
        <v>0</v>
      </c>
      <c r="C116" s="43">
        <v>0</v>
      </c>
      <c r="D116" s="43">
        <v>0</v>
      </c>
      <c r="E116" s="43">
        <v>28691907</v>
      </c>
      <c r="F116" s="43">
        <v>0</v>
      </c>
      <c r="G116" s="43">
        <f t="shared" si="4"/>
        <v>28691907</v>
      </c>
      <c r="H116" s="43">
        <v>0</v>
      </c>
      <c r="I116" s="43">
        <v>28691907</v>
      </c>
      <c r="J116" s="43">
        <v>28635000</v>
      </c>
      <c r="K116" s="43">
        <f t="shared" si="5"/>
        <v>56907</v>
      </c>
    </row>
    <row r="117" spans="1:11" hidden="1" outlineLevel="1" x14ac:dyDescent="0.25">
      <c r="A117" t="s">
        <v>149</v>
      </c>
      <c r="B117" s="43">
        <v>0</v>
      </c>
      <c r="C117" s="43">
        <v>0</v>
      </c>
      <c r="D117" s="43">
        <v>0</v>
      </c>
      <c r="E117" s="43">
        <v>88155648</v>
      </c>
      <c r="F117" s="43">
        <v>0</v>
      </c>
      <c r="G117" s="43">
        <f t="shared" ref="G117:G167" si="6">SUM(C117:F117)</f>
        <v>88155648</v>
      </c>
      <c r="H117" s="43">
        <v>0</v>
      </c>
      <c r="I117" s="43">
        <v>88155648</v>
      </c>
      <c r="J117" s="43">
        <v>88155648</v>
      </c>
      <c r="K117" s="43">
        <f t="shared" ref="K117:K167" si="7">I117-J117</f>
        <v>0</v>
      </c>
    </row>
    <row r="118" spans="1:11" hidden="1" outlineLevel="1" x14ac:dyDescent="0.25">
      <c r="A118" t="s">
        <v>150</v>
      </c>
      <c r="B118" s="43">
        <v>0</v>
      </c>
      <c r="C118" s="43">
        <v>0</v>
      </c>
      <c r="D118" s="43">
        <v>0</v>
      </c>
      <c r="E118" s="43">
        <v>33639093</v>
      </c>
      <c r="F118" s="43">
        <v>0</v>
      </c>
      <c r="G118" s="43">
        <f t="shared" si="6"/>
        <v>33639093</v>
      </c>
      <c r="H118" s="43">
        <v>0</v>
      </c>
      <c r="I118" s="43">
        <v>33639093</v>
      </c>
      <c r="J118" s="43">
        <v>33016950</v>
      </c>
      <c r="K118" s="43">
        <f t="shared" si="7"/>
        <v>622143</v>
      </c>
    </row>
    <row r="119" spans="1:11" hidden="1" outlineLevel="1" x14ac:dyDescent="0.25">
      <c r="A119" t="s">
        <v>151</v>
      </c>
      <c r="B119" s="43">
        <v>0</v>
      </c>
      <c r="C119" s="43">
        <v>0</v>
      </c>
      <c r="D119" s="43">
        <v>0</v>
      </c>
      <c r="E119" s="43">
        <v>2722160</v>
      </c>
      <c r="F119" s="43">
        <v>0</v>
      </c>
      <c r="G119" s="43">
        <f t="shared" si="6"/>
        <v>2722160</v>
      </c>
      <c r="H119" s="43">
        <v>0</v>
      </c>
      <c r="I119" s="43">
        <v>2722160</v>
      </c>
      <c r="J119" s="43">
        <v>1150000</v>
      </c>
      <c r="K119" s="43">
        <f t="shared" si="7"/>
        <v>1572160</v>
      </c>
    </row>
    <row r="120" spans="1:11" hidden="1" outlineLevel="1" x14ac:dyDescent="0.25">
      <c r="A120" t="s">
        <v>152</v>
      </c>
      <c r="B120" s="43">
        <v>0</v>
      </c>
      <c r="C120" s="43">
        <v>0</v>
      </c>
      <c r="D120" s="43">
        <v>0</v>
      </c>
      <c r="E120" s="43">
        <v>11408490</v>
      </c>
      <c r="F120" s="43">
        <v>0</v>
      </c>
      <c r="G120" s="43">
        <f t="shared" si="6"/>
        <v>11408490</v>
      </c>
      <c r="H120" s="43">
        <v>0</v>
      </c>
      <c r="I120" s="43">
        <v>11408490</v>
      </c>
      <c r="J120" s="43">
        <v>11100003</v>
      </c>
      <c r="K120" s="43">
        <f t="shared" si="7"/>
        <v>308487</v>
      </c>
    </row>
    <row r="121" spans="1:11" hidden="1" outlineLevel="1" x14ac:dyDescent="0.25">
      <c r="A121" t="s">
        <v>153</v>
      </c>
      <c r="B121" s="43">
        <v>0</v>
      </c>
      <c r="C121" s="43">
        <v>0</v>
      </c>
      <c r="D121" s="43">
        <v>0</v>
      </c>
      <c r="E121" s="43">
        <v>29856584</v>
      </c>
      <c r="F121" s="43">
        <v>0</v>
      </c>
      <c r="G121" s="43">
        <f t="shared" si="6"/>
        <v>29856584</v>
      </c>
      <c r="H121" s="43">
        <v>0</v>
      </c>
      <c r="I121" s="43">
        <v>29856584</v>
      </c>
      <c r="J121" s="43">
        <v>24165297</v>
      </c>
      <c r="K121" s="43">
        <f t="shared" si="7"/>
        <v>5691287</v>
      </c>
    </row>
    <row r="122" spans="1:11" hidden="1" outlineLevel="1" x14ac:dyDescent="0.25">
      <c r="A122" t="s">
        <v>154</v>
      </c>
      <c r="B122" s="43">
        <v>0</v>
      </c>
      <c r="C122" s="43">
        <v>0</v>
      </c>
      <c r="D122" s="43">
        <v>0</v>
      </c>
      <c r="E122" s="43">
        <v>145959143</v>
      </c>
      <c r="F122" s="43">
        <v>0</v>
      </c>
      <c r="G122" s="43">
        <f t="shared" si="6"/>
        <v>145959143</v>
      </c>
      <c r="H122" s="43">
        <v>0</v>
      </c>
      <c r="I122" s="43">
        <v>145959143</v>
      </c>
      <c r="J122" s="43">
        <v>132082000</v>
      </c>
      <c r="K122" s="43">
        <f t="shared" si="7"/>
        <v>13877143</v>
      </c>
    </row>
    <row r="123" spans="1:11" hidden="1" outlineLevel="1" x14ac:dyDescent="0.25">
      <c r="A123" t="s">
        <v>155</v>
      </c>
      <c r="B123" s="43">
        <v>0</v>
      </c>
      <c r="C123" s="43">
        <v>0</v>
      </c>
      <c r="D123" s="43">
        <v>0</v>
      </c>
      <c r="E123" s="43">
        <v>1269403</v>
      </c>
      <c r="F123" s="43">
        <v>0</v>
      </c>
      <c r="G123" s="43">
        <f t="shared" si="6"/>
        <v>1269403</v>
      </c>
      <c r="H123" s="43">
        <v>0</v>
      </c>
      <c r="I123" s="43">
        <v>1269403</v>
      </c>
      <c r="J123" s="43">
        <v>2869000</v>
      </c>
      <c r="K123" s="43">
        <f t="shared" si="7"/>
        <v>-1599597</v>
      </c>
    </row>
    <row r="124" spans="1:11" collapsed="1" x14ac:dyDescent="0.25">
      <c r="A124" s="8" t="s">
        <v>156</v>
      </c>
      <c r="B124" s="9">
        <v>-7841550</v>
      </c>
      <c r="C124" s="9">
        <v>50667618</v>
      </c>
      <c r="D124" s="9">
        <v>0</v>
      </c>
      <c r="E124" s="9">
        <v>81378429</v>
      </c>
      <c r="F124" s="9">
        <v>0</v>
      </c>
      <c r="G124" s="9">
        <f t="shared" si="6"/>
        <v>132046047</v>
      </c>
      <c r="H124" s="9">
        <v>1</v>
      </c>
      <c r="I124" s="9">
        <v>124204498</v>
      </c>
      <c r="J124" s="9">
        <v>128571109</v>
      </c>
      <c r="K124" s="9">
        <f t="shared" si="7"/>
        <v>-4366611</v>
      </c>
    </row>
    <row r="125" spans="1:11" hidden="1" outlineLevel="1" x14ac:dyDescent="0.25">
      <c r="A125" t="s">
        <v>157</v>
      </c>
      <c r="B125" s="43">
        <v>0</v>
      </c>
      <c r="C125" s="43">
        <v>2820750</v>
      </c>
      <c r="D125" s="43">
        <v>0</v>
      </c>
      <c r="E125" s="43">
        <v>-522603</v>
      </c>
      <c r="F125" s="43">
        <v>0</v>
      </c>
      <c r="G125" s="43">
        <f t="shared" si="6"/>
        <v>2298147</v>
      </c>
      <c r="H125" s="43">
        <v>0</v>
      </c>
      <c r="I125" s="43">
        <v>2298147</v>
      </c>
      <c r="J125" s="43">
        <v>3771759</v>
      </c>
      <c r="K125" s="43">
        <f t="shared" si="7"/>
        <v>-1473612</v>
      </c>
    </row>
    <row r="126" spans="1:11" hidden="1" outlineLevel="1" x14ac:dyDescent="0.25">
      <c r="A126" t="s">
        <v>270</v>
      </c>
      <c r="B126" s="43">
        <v>-2575000</v>
      </c>
      <c r="C126" s="43">
        <v>19447684</v>
      </c>
      <c r="D126" s="43">
        <v>0</v>
      </c>
      <c r="E126" s="43">
        <v>8542926</v>
      </c>
      <c r="F126" s="43">
        <v>0</v>
      </c>
      <c r="G126" s="43">
        <f t="shared" si="6"/>
        <v>27990610</v>
      </c>
      <c r="H126" s="43">
        <v>0</v>
      </c>
      <c r="I126" s="43">
        <v>25415610</v>
      </c>
      <c r="J126" s="43">
        <v>26438143</v>
      </c>
      <c r="K126" s="43">
        <f t="shared" si="7"/>
        <v>-1022533</v>
      </c>
    </row>
    <row r="127" spans="1:11" hidden="1" outlineLevel="1" x14ac:dyDescent="0.25">
      <c r="A127" t="s">
        <v>158</v>
      </c>
      <c r="B127" s="43">
        <v>-5196550</v>
      </c>
      <c r="C127" s="43">
        <v>28399184</v>
      </c>
      <c r="D127" s="43">
        <v>0</v>
      </c>
      <c r="E127" s="43">
        <v>3949689</v>
      </c>
      <c r="F127" s="43">
        <v>0</v>
      </c>
      <c r="G127" s="43">
        <f t="shared" si="6"/>
        <v>32348873</v>
      </c>
      <c r="H127" s="43">
        <v>1</v>
      </c>
      <c r="I127" s="43">
        <v>27152324</v>
      </c>
      <c r="J127" s="43">
        <v>22213086</v>
      </c>
      <c r="K127" s="43">
        <f t="shared" si="7"/>
        <v>4939238</v>
      </c>
    </row>
    <row r="128" spans="1:11" hidden="1" outlineLevel="1" x14ac:dyDescent="0.25">
      <c r="A128" t="s">
        <v>159</v>
      </c>
      <c r="B128" s="43">
        <v>0</v>
      </c>
      <c r="C128" s="43">
        <v>0</v>
      </c>
      <c r="D128" s="43">
        <v>0</v>
      </c>
      <c r="E128" s="43">
        <v>55643281</v>
      </c>
      <c r="F128" s="43">
        <v>0</v>
      </c>
      <c r="G128" s="43">
        <f t="shared" si="6"/>
        <v>55643281</v>
      </c>
      <c r="H128" s="43">
        <v>0</v>
      </c>
      <c r="I128" s="43">
        <v>55643281</v>
      </c>
      <c r="J128" s="43">
        <v>56468121</v>
      </c>
      <c r="K128" s="43">
        <f t="shared" si="7"/>
        <v>-824840</v>
      </c>
    </row>
    <row r="129" spans="1:11" hidden="1" outlineLevel="1" x14ac:dyDescent="0.25">
      <c r="A129" t="s">
        <v>160</v>
      </c>
      <c r="B129" s="43">
        <v>0</v>
      </c>
      <c r="C129" s="43">
        <v>0</v>
      </c>
      <c r="D129" s="43">
        <v>0</v>
      </c>
      <c r="E129" s="43">
        <v>11053502</v>
      </c>
      <c r="F129" s="43">
        <v>0</v>
      </c>
      <c r="G129" s="43">
        <f t="shared" si="6"/>
        <v>11053502</v>
      </c>
      <c r="H129" s="43">
        <v>0</v>
      </c>
      <c r="I129" s="43">
        <v>11053502</v>
      </c>
      <c r="J129" s="43">
        <v>16715000</v>
      </c>
      <c r="K129" s="43">
        <f t="shared" si="7"/>
        <v>-5661498</v>
      </c>
    </row>
    <row r="130" spans="1:11" hidden="1" outlineLevel="1" x14ac:dyDescent="0.25">
      <c r="A130" t="s">
        <v>161</v>
      </c>
      <c r="B130" s="43">
        <v>-70000</v>
      </c>
      <c r="C130" s="43">
        <v>0</v>
      </c>
      <c r="D130" s="43">
        <v>0</v>
      </c>
      <c r="E130" s="43">
        <v>418601</v>
      </c>
      <c r="F130" s="43">
        <v>0</v>
      </c>
      <c r="G130" s="43">
        <f t="shared" si="6"/>
        <v>418601</v>
      </c>
      <c r="H130" s="43">
        <v>0</v>
      </c>
      <c r="I130" s="43">
        <v>348601</v>
      </c>
      <c r="J130" s="43">
        <v>375000</v>
      </c>
      <c r="K130" s="43">
        <f t="shared" si="7"/>
        <v>-26399</v>
      </c>
    </row>
    <row r="131" spans="1:11" hidden="1" outlineLevel="1" x14ac:dyDescent="0.25">
      <c r="A131" t="s">
        <v>162</v>
      </c>
      <c r="B131" s="43">
        <v>0</v>
      </c>
      <c r="C131" s="43">
        <v>0</v>
      </c>
      <c r="D131" s="43">
        <v>0</v>
      </c>
      <c r="E131" s="43">
        <v>1591461</v>
      </c>
      <c r="F131" s="43">
        <v>0</v>
      </c>
      <c r="G131" s="43">
        <f t="shared" si="6"/>
        <v>1591461</v>
      </c>
      <c r="H131" s="43">
        <v>0</v>
      </c>
      <c r="I131" s="43">
        <v>1591461</v>
      </c>
      <c r="J131" s="43">
        <v>1100000</v>
      </c>
      <c r="K131" s="43">
        <f t="shared" si="7"/>
        <v>491461</v>
      </c>
    </row>
    <row r="132" spans="1:11" hidden="1" outlineLevel="1" x14ac:dyDescent="0.25">
      <c r="A132" t="s">
        <v>163</v>
      </c>
      <c r="B132" s="43">
        <v>0</v>
      </c>
      <c r="C132" s="43">
        <v>0</v>
      </c>
      <c r="D132" s="43">
        <v>0</v>
      </c>
      <c r="E132" s="43">
        <v>701572</v>
      </c>
      <c r="F132" s="43">
        <v>0</v>
      </c>
      <c r="G132" s="43">
        <f t="shared" si="6"/>
        <v>701572</v>
      </c>
      <c r="H132" s="43">
        <v>0</v>
      </c>
      <c r="I132" s="43">
        <v>701572</v>
      </c>
      <c r="J132" s="43">
        <v>550000</v>
      </c>
      <c r="K132" s="43">
        <f t="shared" si="7"/>
        <v>151572</v>
      </c>
    </row>
    <row r="133" spans="1:11" hidden="1" outlineLevel="1" x14ac:dyDescent="0.25">
      <c r="A133" t="s">
        <v>274</v>
      </c>
      <c r="B133" s="43">
        <v>0</v>
      </c>
      <c r="C133" s="43">
        <v>0</v>
      </c>
      <c r="D133" s="43">
        <v>0</v>
      </c>
      <c r="E133" s="43">
        <v>0</v>
      </c>
      <c r="F133" s="43">
        <v>0</v>
      </c>
      <c r="G133" s="43">
        <f t="shared" si="6"/>
        <v>0</v>
      </c>
      <c r="H133" s="43">
        <v>0</v>
      </c>
      <c r="I133" s="43">
        <v>0</v>
      </c>
      <c r="J133" s="43">
        <v>940000</v>
      </c>
      <c r="K133" s="43">
        <f t="shared" si="7"/>
        <v>-940000</v>
      </c>
    </row>
    <row r="134" spans="1:11" collapsed="1" x14ac:dyDescent="0.25">
      <c r="A134" s="8" t="s">
        <v>164</v>
      </c>
      <c r="B134" s="9">
        <v>0</v>
      </c>
      <c r="C134" s="9">
        <v>0</v>
      </c>
      <c r="D134" s="9">
        <v>0</v>
      </c>
      <c r="E134" s="9">
        <v>392708</v>
      </c>
      <c r="F134" s="9">
        <v>0</v>
      </c>
      <c r="G134" s="9">
        <f t="shared" si="6"/>
        <v>392708</v>
      </c>
      <c r="H134" s="9">
        <v>0</v>
      </c>
      <c r="I134" s="9">
        <v>392708</v>
      </c>
      <c r="J134" s="9">
        <v>640000</v>
      </c>
      <c r="K134" s="9">
        <f t="shared" si="7"/>
        <v>-247292</v>
      </c>
    </row>
    <row r="135" spans="1:11" hidden="1" outlineLevel="1" x14ac:dyDescent="0.25">
      <c r="A135" t="s">
        <v>165</v>
      </c>
      <c r="B135" s="43">
        <v>0</v>
      </c>
      <c r="C135" s="43">
        <v>0</v>
      </c>
      <c r="D135" s="43">
        <v>0</v>
      </c>
      <c r="E135" s="43">
        <v>392708</v>
      </c>
      <c r="F135" s="43">
        <v>0</v>
      </c>
      <c r="G135" s="43">
        <f t="shared" si="6"/>
        <v>392708</v>
      </c>
      <c r="H135" s="43">
        <v>0</v>
      </c>
      <c r="I135" s="43">
        <v>392708</v>
      </c>
      <c r="J135" s="43">
        <v>640000</v>
      </c>
      <c r="K135" s="43">
        <f t="shared" si="7"/>
        <v>-247292</v>
      </c>
    </row>
    <row r="136" spans="1:11" collapsed="1" x14ac:dyDescent="0.25">
      <c r="A136" s="8" t="s">
        <v>166</v>
      </c>
      <c r="B136" s="9">
        <v>-69941016</v>
      </c>
      <c r="C136" s="9">
        <v>283271301</v>
      </c>
      <c r="D136" s="9">
        <v>135000000</v>
      </c>
      <c r="E136" s="9">
        <v>176747073</v>
      </c>
      <c r="F136" s="9">
        <v>0</v>
      </c>
      <c r="G136" s="9">
        <f t="shared" si="6"/>
        <v>595018374</v>
      </c>
      <c r="H136" s="9">
        <v>0</v>
      </c>
      <c r="I136" s="9">
        <v>525077358</v>
      </c>
      <c r="J136" s="9">
        <v>564922797</v>
      </c>
      <c r="K136" s="9">
        <f t="shared" si="7"/>
        <v>-39845439</v>
      </c>
    </row>
    <row r="137" spans="1:11" hidden="1" outlineLevel="1" x14ac:dyDescent="0.25">
      <c r="A137" t="s">
        <v>167</v>
      </c>
      <c r="B137" s="43">
        <v>0</v>
      </c>
      <c r="C137" s="43">
        <v>29524619</v>
      </c>
      <c r="D137" s="43">
        <v>0</v>
      </c>
      <c r="E137" s="43">
        <v>1100703</v>
      </c>
      <c r="F137" s="43">
        <v>0</v>
      </c>
      <c r="G137" s="43">
        <f t="shared" si="6"/>
        <v>30625322</v>
      </c>
      <c r="H137" s="43">
        <v>0</v>
      </c>
      <c r="I137" s="43">
        <v>30625322</v>
      </c>
      <c r="J137" s="43">
        <v>30745333</v>
      </c>
      <c r="K137" s="43">
        <f t="shared" si="7"/>
        <v>-120011</v>
      </c>
    </row>
    <row r="138" spans="1:11" hidden="1" outlineLevel="1" x14ac:dyDescent="0.25">
      <c r="A138" t="s">
        <v>168</v>
      </c>
      <c r="B138" s="43">
        <v>0</v>
      </c>
      <c r="C138" s="43">
        <v>14455352</v>
      </c>
      <c r="D138" s="43">
        <v>0</v>
      </c>
      <c r="E138" s="43">
        <v>201996</v>
      </c>
      <c r="F138" s="43">
        <v>0</v>
      </c>
      <c r="G138" s="43">
        <f t="shared" si="6"/>
        <v>14657348</v>
      </c>
      <c r="H138" s="43">
        <v>0</v>
      </c>
      <c r="I138" s="43">
        <v>14657348</v>
      </c>
      <c r="J138" s="43">
        <v>13717098</v>
      </c>
      <c r="K138" s="43">
        <f t="shared" si="7"/>
        <v>940250</v>
      </c>
    </row>
    <row r="139" spans="1:11" hidden="1" outlineLevel="1" x14ac:dyDescent="0.25">
      <c r="A139" t="s">
        <v>169</v>
      </c>
      <c r="B139" s="43">
        <v>0</v>
      </c>
      <c r="C139" s="43">
        <v>2763636</v>
      </c>
      <c r="D139" s="43">
        <v>0</v>
      </c>
      <c r="E139" s="43">
        <v>396881</v>
      </c>
      <c r="F139" s="43">
        <v>0</v>
      </c>
      <c r="G139" s="43">
        <f t="shared" si="6"/>
        <v>3160517</v>
      </c>
      <c r="H139" s="43">
        <v>0</v>
      </c>
      <c r="I139" s="43">
        <v>3160517</v>
      </c>
      <c r="J139" s="43">
        <v>3923311</v>
      </c>
      <c r="K139" s="43">
        <f t="shared" si="7"/>
        <v>-762794</v>
      </c>
    </row>
    <row r="140" spans="1:11" hidden="1" outlineLevel="1" x14ac:dyDescent="0.25">
      <c r="A140" t="s">
        <v>170</v>
      </c>
      <c r="B140" s="43">
        <v>-2790000</v>
      </c>
      <c r="C140" s="43">
        <v>0</v>
      </c>
      <c r="D140" s="43">
        <v>0</v>
      </c>
      <c r="E140" s="43">
        <v>7338376</v>
      </c>
      <c r="F140" s="43">
        <v>0</v>
      </c>
      <c r="G140" s="43">
        <f t="shared" si="6"/>
        <v>7338376</v>
      </c>
      <c r="H140" s="43">
        <v>0</v>
      </c>
      <c r="I140" s="43">
        <v>4548376</v>
      </c>
      <c r="J140" s="43">
        <v>4110000</v>
      </c>
      <c r="K140" s="43">
        <f t="shared" si="7"/>
        <v>438376</v>
      </c>
    </row>
    <row r="141" spans="1:11" hidden="1" outlineLevel="1" x14ac:dyDescent="0.25">
      <c r="A141" t="s">
        <v>171</v>
      </c>
      <c r="B141" s="43">
        <v>-63356544</v>
      </c>
      <c r="C141" s="43">
        <v>100916942</v>
      </c>
      <c r="D141" s="43">
        <v>0</v>
      </c>
      <c r="E141" s="43">
        <v>65364147</v>
      </c>
      <c r="F141" s="43">
        <v>0</v>
      </c>
      <c r="G141" s="43">
        <f t="shared" si="6"/>
        <v>166281089</v>
      </c>
      <c r="H141" s="43">
        <v>0</v>
      </c>
      <c r="I141" s="43">
        <v>102924545</v>
      </c>
      <c r="J141" s="43">
        <v>95016238</v>
      </c>
      <c r="K141" s="43">
        <f t="shared" si="7"/>
        <v>7908307</v>
      </c>
    </row>
    <row r="142" spans="1:11" hidden="1" outlineLevel="1" x14ac:dyDescent="0.25">
      <c r="A142" t="s">
        <v>172</v>
      </c>
      <c r="B142" s="43">
        <v>-978769</v>
      </c>
      <c r="C142" s="43">
        <v>47142374</v>
      </c>
      <c r="D142" s="43">
        <v>0</v>
      </c>
      <c r="E142" s="43">
        <v>10587539</v>
      </c>
      <c r="F142" s="43">
        <v>0</v>
      </c>
      <c r="G142" s="43">
        <f t="shared" si="6"/>
        <v>57729913</v>
      </c>
      <c r="H142" s="43">
        <v>0</v>
      </c>
      <c r="I142" s="43">
        <v>56751144</v>
      </c>
      <c r="J142" s="43">
        <v>54652882</v>
      </c>
      <c r="K142" s="43">
        <f t="shared" si="7"/>
        <v>2098262</v>
      </c>
    </row>
    <row r="143" spans="1:11" hidden="1" outlineLevel="1" x14ac:dyDescent="0.25">
      <c r="A143" t="s">
        <v>173</v>
      </c>
      <c r="B143" s="43">
        <v>-2815703</v>
      </c>
      <c r="C143" s="43">
        <v>52018378</v>
      </c>
      <c r="D143" s="43">
        <v>0</v>
      </c>
      <c r="E143" s="43">
        <v>49193477</v>
      </c>
      <c r="F143" s="43">
        <v>0</v>
      </c>
      <c r="G143" s="43">
        <f t="shared" si="6"/>
        <v>101211855</v>
      </c>
      <c r="H143" s="43">
        <v>0</v>
      </c>
      <c r="I143" s="43">
        <v>98396152</v>
      </c>
      <c r="J143" s="43">
        <v>80078535</v>
      </c>
      <c r="K143" s="43">
        <f t="shared" si="7"/>
        <v>18317617</v>
      </c>
    </row>
    <row r="144" spans="1:11" hidden="1" outlineLevel="1" x14ac:dyDescent="0.25">
      <c r="A144" t="s">
        <v>174</v>
      </c>
      <c r="B144" s="43">
        <v>0</v>
      </c>
      <c r="C144" s="43">
        <v>0</v>
      </c>
      <c r="D144" s="43">
        <v>0</v>
      </c>
      <c r="E144" s="43">
        <v>40498100</v>
      </c>
      <c r="F144" s="43">
        <v>0</v>
      </c>
      <c r="G144" s="43">
        <f t="shared" si="6"/>
        <v>40498100</v>
      </c>
      <c r="H144" s="43">
        <v>0</v>
      </c>
      <c r="I144" s="43">
        <v>40498100</v>
      </c>
      <c r="J144" s="43">
        <v>39290400</v>
      </c>
      <c r="K144" s="43">
        <f t="shared" si="7"/>
        <v>1207700</v>
      </c>
    </row>
    <row r="145" spans="1:11" hidden="1" outlineLevel="1" x14ac:dyDescent="0.25">
      <c r="A145" t="s">
        <v>262</v>
      </c>
      <c r="B145" s="43">
        <v>0</v>
      </c>
      <c r="C145" s="43">
        <v>0</v>
      </c>
      <c r="D145" s="43">
        <v>0</v>
      </c>
      <c r="E145" s="43">
        <v>780762</v>
      </c>
      <c r="F145" s="43">
        <v>0</v>
      </c>
      <c r="G145" s="43">
        <f t="shared" si="6"/>
        <v>780762</v>
      </c>
      <c r="H145" s="43">
        <v>0</v>
      </c>
      <c r="I145" s="43">
        <v>780762</v>
      </c>
      <c r="J145" s="43">
        <v>700000</v>
      </c>
      <c r="K145" s="43">
        <f t="shared" si="7"/>
        <v>80762</v>
      </c>
    </row>
    <row r="146" spans="1:11" hidden="1" outlineLevel="1" x14ac:dyDescent="0.25">
      <c r="A146" t="s">
        <v>175</v>
      </c>
      <c r="B146" s="43">
        <v>0</v>
      </c>
      <c r="C146" s="43">
        <v>22050000</v>
      </c>
      <c r="D146" s="43">
        <v>135000000</v>
      </c>
      <c r="E146" s="43">
        <v>0</v>
      </c>
      <c r="F146" s="43">
        <v>0</v>
      </c>
      <c r="G146" s="43">
        <f t="shared" si="6"/>
        <v>157050000</v>
      </c>
      <c r="H146" s="43">
        <v>0</v>
      </c>
      <c r="I146" s="43">
        <v>157050000</v>
      </c>
      <c r="J146" s="43">
        <v>157050000</v>
      </c>
      <c r="K146" s="43">
        <f t="shared" si="7"/>
        <v>0</v>
      </c>
    </row>
    <row r="147" spans="1:11" hidden="1" outlineLevel="1" x14ac:dyDescent="0.25">
      <c r="A147" t="s">
        <v>176</v>
      </c>
      <c r="B147" s="43">
        <v>0</v>
      </c>
      <c r="C147" s="43">
        <v>14400000</v>
      </c>
      <c r="D147" s="43">
        <v>0</v>
      </c>
      <c r="E147" s="43">
        <v>0</v>
      </c>
      <c r="F147" s="43">
        <v>0</v>
      </c>
      <c r="G147" s="43">
        <f t="shared" si="6"/>
        <v>14400000</v>
      </c>
      <c r="H147" s="43">
        <v>0</v>
      </c>
      <c r="I147" s="43">
        <v>14400000</v>
      </c>
      <c r="J147" s="43">
        <v>14400000</v>
      </c>
      <c r="K147" s="43">
        <f t="shared" si="7"/>
        <v>0</v>
      </c>
    </row>
    <row r="148" spans="1:11" hidden="1" outlineLevel="1" x14ac:dyDescent="0.25">
      <c r="A148" t="s">
        <v>177</v>
      </c>
      <c r="B148" s="43">
        <v>0</v>
      </c>
      <c r="C148" s="43">
        <v>0</v>
      </c>
      <c r="D148" s="43">
        <v>0</v>
      </c>
      <c r="E148" s="43">
        <v>482682</v>
      </c>
      <c r="F148" s="43">
        <v>0</v>
      </c>
      <c r="G148" s="43">
        <f t="shared" si="6"/>
        <v>482682</v>
      </c>
      <c r="H148" s="43">
        <v>0</v>
      </c>
      <c r="I148" s="43">
        <v>482682</v>
      </c>
      <c r="J148" s="43">
        <v>639000</v>
      </c>
      <c r="K148" s="43">
        <f t="shared" si="7"/>
        <v>-156318</v>
      </c>
    </row>
    <row r="149" spans="1:11" hidden="1" outlineLevel="1" x14ac:dyDescent="0.25">
      <c r="A149" t="s">
        <v>263</v>
      </c>
      <c r="B149" s="43">
        <v>0</v>
      </c>
      <c r="C149" s="43">
        <v>0</v>
      </c>
      <c r="D149" s="43">
        <v>0</v>
      </c>
      <c r="E149" s="43">
        <v>802410</v>
      </c>
      <c r="F149" s="43">
        <v>0</v>
      </c>
      <c r="G149" s="43">
        <f t="shared" si="6"/>
        <v>802410</v>
      </c>
      <c r="H149" s="43">
        <v>0</v>
      </c>
      <c r="I149" s="43">
        <v>802410</v>
      </c>
      <c r="J149" s="43">
        <v>600000</v>
      </c>
      <c r="K149" s="43">
        <f t="shared" si="7"/>
        <v>202410</v>
      </c>
    </row>
    <row r="150" spans="1:11" hidden="1" outlineLevel="1" x14ac:dyDescent="0.25">
      <c r="A150" t="s">
        <v>275</v>
      </c>
      <c r="B150" s="43">
        <v>0</v>
      </c>
      <c r="C150" s="43">
        <v>0</v>
      </c>
      <c r="D150" s="43">
        <v>0</v>
      </c>
      <c r="E150" s="43">
        <v>0</v>
      </c>
      <c r="F150" s="43">
        <v>0</v>
      </c>
      <c r="G150" s="43">
        <f t="shared" si="6"/>
        <v>0</v>
      </c>
      <c r="H150" s="43">
        <v>0</v>
      </c>
      <c r="I150" s="43">
        <v>0</v>
      </c>
      <c r="J150" s="43">
        <v>70000000</v>
      </c>
      <c r="K150" s="43">
        <f t="shared" si="7"/>
        <v>-70000000</v>
      </c>
    </row>
    <row r="151" spans="1:11" collapsed="1" x14ac:dyDescent="0.25">
      <c r="A151" s="8" t="s">
        <v>178</v>
      </c>
      <c r="B151" s="9">
        <v>-34028992</v>
      </c>
      <c r="C151" s="9">
        <v>0</v>
      </c>
      <c r="D151" s="9">
        <v>0</v>
      </c>
      <c r="E151" s="9">
        <v>1507901</v>
      </c>
      <c r="F151" s="9">
        <v>0</v>
      </c>
      <c r="G151" s="9">
        <f t="shared" si="6"/>
        <v>1507901</v>
      </c>
      <c r="H151" s="9">
        <v>-249313426</v>
      </c>
      <c r="I151" s="9">
        <v>-281834517</v>
      </c>
      <c r="J151" s="9">
        <v>-323270254</v>
      </c>
      <c r="K151" s="9">
        <f t="shared" si="7"/>
        <v>41435737</v>
      </c>
    </row>
    <row r="152" spans="1:11" hidden="1" outlineLevel="1" x14ac:dyDescent="0.25">
      <c r="A152" t="s">
        <v>179</v>
      </c>
      <c r="B152" s="43">
        <v>0</v>
      </c>
      <c r="C152" s="43">
        <v>0</v>
      </c>
      <c r="D152" s="43">
        <v>0</v>
      </c>
      <c r="E152" s="43">
        <v>1206289</v>
      </c>
      <c r="F152" s="43">
        <v>0</v>
      </c>
      <c r="G152" s="43">
        <f t="shared" si="6"/>
        <v>1206289</v>
      </c>
      <c r="H152" s="43">
        <v>-15209486</v>
      </c>
      <c r="I152" s="43">
        <v>-14003197</v>
      </c>
      <c r="J152" s="43">
        <v>-5647500</v>
      </c>
      <c r="K152" s="43">
        <f t="shared" si="7"/>
        <v>-8355697</v>
      </c>
    </row>
    <row r="153" spans="1:11" hidden="1" outlineLevel="1" x14ac:dyDescent="0.25">
      <c r="A153" t="s">
        <v>180</v>
      </c>
      <c r="B153" s="43">
        <v>-34028992</v>
      </c>
      <c r="C153" s="43">
        <v>0</v>
      </c>
      <c r="D153" s="43">
        <v>0</v>
      </c>
      <c r="E153" s="43">
        <v>0</v>
      </c>
      <c r="F153" s="43">
        <v>0</v>
      </c>
      <c r="G153" s="43">
        <f t="shared" si="6"/>
        <v>0</v>
      </c>
      <c r="H153" s="43">
        <v>0</v>
      </c>
      <c r="I153" s="43">
        <v>-34028992</v>
      </c>
      <c r="J153" s="43">
        <v>-33750001</v>
      </c>
      <c r="K153" s="43">
        <f t="shared" si="7"/>
        <v>-278991</v>
      </c>
    </row>
    <row r="154" spans="1:11" hidden="1" outlineLevel="1" x14ac:dyDescent="0.25">
      <c r="A154" t="s">
        <v>181</v>
      </c>
      <c r="B154" s="43">
        <v>0</v>
      </c>
      <c r="C154" s="43">
        <v>0</v>
      </c>
      <c r="D154" s="43">
        <v>0</v>
      </c>
      <c r="E154" s="43">
        <v>0</v>
      </c>
      <c r="F154" s="43">
        <v>0</v>
      </c>
      <c r="G154" s="43">
        <f t="shared" si="6"/>
        <v>0</v>
      </c>
      <c r="H154" s="43">
        <v>-255999537</v>
      </c>
      <c r="I154" s="43">
        <v>-255999537</v>
      </c>
      <c r="J154" s="43">
        <v>-292992750</v>
      </c>
      <c r="K154" s="43">
        <f t="shared" si="7"/>
        <v>36993213</v>
      </c>
    </row>
    <row r="155" spans="1:11" hidden="1" outlineLevel="1" x14ac:dyDescent="0.25">
      <c r="A155" t="s">
        <v>182</v>
      </c>
      <c r="B155" s="43">
        <v>0</v>
      </c>
      <c r="C155" s="43">
        <v>0</v>
      </c>
      <c r="D155" s="43">
        <v>0</v>
      </c>
      <c r="E155" s="43">
        <v>301612</v>
      </c>
      <c r="F155" s="43">
        <v>0</v>
      </c>
      <c r="G155" s="43">
        <f t="shared" si="6"/>
        <v>301612</v>
      </c>
      <c r="H155" s="43">
        <v>21895597</v>
      </c>
      <c r="I155" s="43">
        <v>22197209</v>
      </c>
      <c r="J155" s="43">
        <v>9119997</v>
      </c>
      <c r="K155" s="43">
        <f t="shared" si="7"/>
        <v>13077212</v>
      </c>
    </row>
    <row r="156" spans="1:11" collapsed="1" x14ac:dyDescent="0.25">
      <c r="A156" s="8" t="s">
        <v>183</v>
      </c>
      <c r="B156" s="9">
        <v>-1212938405</v>
      </c>
      <c r="C156" s="9">
        <v>29826463</v>
      </c>
      <c r="D156" s="9">
        <v>0</v>
      </c>
      <c r="E156" s="9">
        <v>516562108</v>
      </c>
      <c r="F156" s="9">
        <v>240149871</v>
      </c>
      <c r="G156" s="9">
        <f t="shared" si="6"/>
        <v>786538442</v>
      </c>
      <c r="H156" s="9">
        <v>625710313</v>
      </c>
      <c r="I156" s="9">
        <v>199310350</v>
      </c>
      <c r="J156" s="9">
        <v>177022978</v>
      </c>
      <c r="K156" s="9">
        <f t="shared" si="7"/>
        <v>22287372</v>
      </c>
    </row>
    <row r="157" spans="1:11" hidden="1" outlineLevel="1" x14ac:dyDescent="0.25">
      <c r="A157" t="s">
        <v>271</v>
      </c>
      <c r="B157" s="43">
        <v>3418200</v>
      </c>
      <c r="C157" s="43">
        <v>0</v>
      </c>
      <c r="D157" s="43">
        <v>0</v>
      </c>
      <c r="E157" s="43">
        <v>0</v>
      </c>
      <c r="F157" s="43">
        <v>0</v>
      </c>
      <c r="G157" s="43">
        <f t="shared" si="6"/>
        <v>0</v>
      </c>
      <c r="H157" s="43">
        <v>0</v>
      </c>
      <c r="I157" s="43">
        <v>3418200</v>
      </c>
      <c r="J157" s="43">
        <v>0</v>
      </c>
      <c r="K157" s="43">
        <f t="shared" si="7"/>
        <v>3418200</v>
      </c>
    </row>
    <row r="158" spans="1:11" hidden="1" outlineLevel="1" x14ac:dyDescent="0.25">
      <c r="A158" t="s">
        <v>184</v>
      </c>
      <c r="B158" s="43">
        <v>-88155648</v>
      </c>
      <c r="C158" s="43">
        <v>0</v>
      </c>
      <c r="D158" s="43">
        <v>0</v>
      </c>
      <c r="E158" s="43">
        <v>0</v>
      </c>
      <c r="F158" s="43">
        <v>17873703</v>
      </c>
      <c r="G158" s="43">
        <f t="shared" si="6"/>
        <v>17873703</v>
      </c>
      <c r="H158" s="43">
        <v>0</v>
      </c>
      <c r="I158" s="43">
        <v>-70281945</v>
      </c>
      <c r="J158" s="43">
        <v>-70281944</v>
      </c>
      <c r="K158" s="43">
        <f t="shared" si="7"/>
        <v>-1</v>
      </c>
    </row>
    <row r="159" spans="1:11" hidden="1" outlineLevel="1" x14ac:dyDescent="0.25">
      <c r="A159" t="s">
        <v>185</v>
      </c>
      <c r="B159" s="43">
        <v>-26349047</v>
      </c>
      <c r="C159" s="43">
        <v>29826463</v>
      </c>
      <c r="D159" s="43">
        <v>0</v>
      </c>
      <c r="E159" s="43">
        <v>16527086</v>
      </c>
      <c r="F159" s="43">
        <v>0</v>
      </c>
      <c r="G159" s="43">
        <f t="shared" si="6"/>
        <v>46353549</v>
      </c>
      <c r="H159" s="43">
        <v>0</v>
      </c>
      <c r="I159" s="43">
        <v>20004502</v>
      </c>
      <c r="J159" s="43">
        <v>25807892</v>
      </c>
      <c r="K159" s="43">
        <f t="shared" si="7"/>
        <v>-5803390</v>
      </c>
    </row>
    <row r="160" spans="1:11" hidden="1" outlineLevel="1" x14ac:dyDescent="0.25">
      <c r="A160" t="s">
        <v>186</v>
      </c>
      <c r="B160" s="43">
        <v>-13575303</v>
      </c>
      <c r="C160" s="43">
        <v>0</v>
      </c>
      <c r="D160" s="43">
        <v>0</v>
      </c>
      <c r="E160" s="43">
        <v>5565511</v>
      </c>
      <c r="F160" s="43">
        <v>1134882</v>
      </c>
      <c r="G160" s="43">
        <f t="shared" si="6"/>
        <v>6700393</v>
      </c>
      <c r="H160" s="43">
        <v>0</v>
      </c>
      <c r="I160" s="43">
        <v>-6874910</v>
      </c>
      <c r="J160" s="43">
        <v>-9291473</v>
      </c>
      <c r="K160" s="43">
        <f t="shared" si="7"/>
        <v>2416563</v>
      </c>
    </row>
    <row r="161" spans="1:11" hidden="1" outlineLevel="1" x14ac:dyDescent="0.25">
      <c r="A161" t="s">
        <v>187</v>
      </c>
      <c r="B161" s="43">
        <v>-14247315</v>
      </c>
      <c r="C161" s="43">
        <v>0</v>
      </c>
      <c r="D161" s="43">
        <v>0</v>
      </c>
      <c r="E161" s="43">
        <v>12587947</v>
      </c>
      <c r="F161" s="43">
        <v>2107935</v>
      </c>
      <c r="G161" s="43">
        <f t="shared" si="6"/>
        <v>14695882</v>
      </c>
      <c r="H161" s="43">
        <v>0</v>
      </c>
      <c r="I161" s="43">
        <v>448567</v>
      </c>
      <c r="J161" s="43">
        <v>-9390442</v>
      </c>
      <c r="K161" s="43">
        <f t="shared" si="7"/>
        <v>9839009</v>
      </c>
    </row>
    <row r="162" spans="1:11" hidden="1" outlineLevel="1" x14ac:dyDescent="0.25">
      <c r="A162" t="s">
        <v>188</v>
      </c>
      <c r="B162" s="43">
        <v>-21101580</v>
      </c>
      <c r="C162" s="43">
        <v>0</v>
      </c>
      <c r="D162" s="43">
        <v>0</v>
      </c>
      <c r="E162" s="43">
        <v>7195852</v>
      </c>
      <c r="F162" s="43">
        <v>3150450</v>
      </c>
      <c r="G162" s="43">
        <f t="shared" si="6"/>
        <v>10346302</v>
      </c>
      <c r="H162" s="43">
        <v>0</v>
      </c>
      <c r="I162" s="43">
        <v>-10755278</v>
      </c>
      <c r="J162" s="43">
        <v>-14975738</v>
      </c>
      <c r="K162" s="43">
        <f t="shared" si="7"/>
        <v>4220460</v>
      </c>
    </row>
    <row r="163" spans="1:11" hidden="1" outlineLevel="1" x14ac:dyDescent="0.25">
      <c r="A163" t="s">
        <v>189</v>
      </c>
      <c r="B163" s="43">
        <v>-26567811</v>
      </c>
      <c r="C163" s="43">
        <v>0</v>
      </c>
      <c r="D163" s="43">
        <v>0</v>
      </c>
      <c r="E163" s="43">
        <v>8331345</v>
      </c>
      <c r="F163" s="43">
        <v>3998610</v>
      </c>
      <c r="G163" s="43">
        <f t="shared" si="6"/>
        <v>12329955</v>
      </c>
      <c r="H163" s="43">
        <v>0</v>
      </c>
      <c r="I163" s="43">
        <v>-14237856</v>
      </c>
      <c r="J163" s="43">
        <v>-18181452</v>
      </c>
      <c r="K163" s="43">
        <f t="shared" si="7"/>
        <v>3943596</v>
      </c>
    </row>
    <row r="164" spans="1:11" hidden="1" outlineLevel="1" x14ac:dyDescent="0.25">
      <c r="A164" t="s">
        <v>190</v>
      </c>
      <c r="B164" s="43">
        <v>-36835803</v>
      </c>
      <c r="C164" s="43">
        <v>0</v>
      </c>
      <c r="D164" s="43">
        <v>0</v>
      </c>
      <c r="E164" s="43">
        <v>11704374</v>
      </c>
      <c r="F164" s="43">
        <v>11679318</v>
      </c>
      <c r="G164" s="43">
        <f t="shared" si="6"/>
        <v>23383692</v>
      </c>
      <c r="H164" s="43">
        <v>0</v>
      </c>
      <c r="I164" s="43">
        <v>-13452111</v>
      </c>
      <c r="J164" s="43">
        <v>-21442967</v>
      </c>
      <c r="K164" s="43">
        <f t="shared" si="7"/>
        <v>7990856</v>
      </c>
    </row>
    <row r="165" spans="1:11" hidden="1" outlineLevel="1" x14ac:dyDescent="0.25">
      <c r="A165" t="s">
        <v>191</v>
      </c>
      <c r="B165" s="43">
        <v>-636264</v>
      </c>
      <c r="C165" s="43">
        <v>0</v>
      </c>
      <c r="D165" s="43">
        <v>0</v>
      </c>
      <c r="E165" s="43">
        <v>4897557</v>
      </c>
      <c r="F165" s="43">
        <v>84393</v>
      </c>
      <c r="G165" s="43">
        <f t="shared" si="6"/>
        <v>4981950</v>
      </c>
      <c r="H165" s="43">
        <v>0</v>
      </c>
      <c r="I165" s="43">
        <v>4345686</v>
      </c>
      <c r="J165" s="43">
        <v>-308522</v>
      </c>
      <c r="K165" s="43">
        <f t="shared" si="7"/>
        <v>4654208</v>
      </c>
    </row>
    <row r="166" spans="1:11" hidden="1" outlineLevel="1" x14ac:dyDescent="0.25">
      <c r="A166" t="s">
        <v>192</v>
      </c>
      <c r="B166" s="43">
        <v>-120930237</v>
      </c>
      <c r="C166" s="43">
        <v>0</v>
      </c>
      <c r="D166" s="43">
        <v>0</v>
      </c>
      <c r="E166" s="43">
        <v>163884325</v>
      </c>
      <c r="F166" s="43">
        <v>17298927</v>
      </c>
      <c r="G166" s="43">
        <f t="shared" si="6"/>
        <v>181183252</v>
      </c>
      <c r="H166" s="43">
        <v>0</v>
      </c>
      <c r="I166" s="43">
        <v>60253015</v>
      </c>
      <c r="J166" s="43">
        <v>-80833293</v>
      </c>
      <c r="K166" s="43">
        <f t="shared" si="7"/>
        <v>141086308</v>
      </c>
    </row>
    <row r="167" spans="1:11" hidden="1" outlineLevel="1" x14ac:dyDescent="0.25">
      <c r="A167" t="s">
        <v>193</v>
      </c>
      <c r="B167" s="43">
        <v>-167852106</v>
      </c>
      <c r="C167" s="43">
        <v>0</v>
      </c>
      <c r="D167" s="43">
        <v>0</v>
      </c>
      <c r="E167" s="43">
        <v>48503460</v>
      </c>
      <c r="F167" s="43">
        <v>25059645</v>
      </c>
      <c r="G167" s="43">
        <f t="shared" si="6"/>
        <v>73563105</v>
      </c>
      <c r="H167" s="43">
        <v>0</v>
      </c>
      <c r="I167" s="43">
        <v>-94289001</v>
      </c>
      <c r="J167" s="43">
        <v>-107755188</v>
      </c>
      <c r="K167" s="43">
        <f t="shared" si="7"/>
        <v>13466187</v>
      </c>
    </row>
    <row r="168" spans="1:11" hidden="1" outlineLevel="1" x14ac:dyDescent="0.25">
      <c r="A168" t="s">
        <v>194</v>
      </c>
      <c r="B168" s="43">
        <v>-88899507</v>
      </c>
      <c r="C168" s="43">
        <v>0</v>
      </c>
      <c r="D168" s="43">
        <v>0</v>
      </c>
      <c r="E168" s="43">
        <v>20667227</v>
      </c>
      <c r="F168" s="43">
        <v>19767645</v>
      </c>
      <c r="G168" s="43">
        <f t="shared" ref="G168:G219" si="8">SUM(C168:F168)</f>
        <v>40434872</v>
      </c>
      <c r="H168" s="43">
        <v>0</v>
      </c>
      <c r="I168" s="43">
        <v>-48464635</v>
      </c>
      <c r="J168" s="43">
        <v>-55925498</v>
      </c>
      <c r="K168" s="43">
        <f t="shared" ref="K168:K219" si="9">I168-J168</f>
        <v>7460863</v>
      </c>
    </row>
    <row r="169" spans="1:11" hidden="1" outlineLevel="1" x14ac:dyDescent="0.25">
      <c r="A169" t="s">
        <v>195</v>
      </c>
      <c r="B169" s="43">
        <v>-19915398</v>
      </c>
      <c r="C169" s="43">
        <v>0</v>
      </c>
      <c r="D169" s="43">
        <v>0</v>
      </c>
      <c r="E169" s="43">
        <v>11545483</v>
      </c>
      <c r="F169" s="43">
        <v>8185941</v>
      </c>
      <c r="G169" s="43">
        <f t="shared" si="8"/>
        <v>19731424</v>
      </c>
      <c r="H169" s="43">
        <v>0</v>
      </c>
      <c r="I169" s="43">
        <v>-183974</v>
      </c>
      <c r="J169" s="43">
        <v>-6622449</v>
      </c>
      <c r="K169" s="43">
        <f t="shared" si="9"/>
        <v>6438475</v>
      </c>
    </row>
    <row r="170" spans="1:11" hidden="1" outlineLevel="1" x14ac:dyDescent="0.25">
      <c r="A170" t="s">
        <v>196</v>
      </c>
      <c r="B170" s="43">
        <v>-8928207</v>
      </c>
      <c r="C170" s="43">
        <v>0</v>
      </c>
      <c r="D170" s="43">
        <v>0</v>
      </c>
      <c r="E170" s="43">
        <v>19268853</v>
      </c>
      <c r="F170" s="43">
        <v>1515393</v>
      </c>
      <c r="G170" s="43">
        <f t="shared" si="8"/>
        <v>20784246</v>
      </c>
      <c r="H170" s="43">
        <v>0</v>
      </c>
      <c r="I170" s="43">
        <v>11856039</v>
      </c>
      <c r="J170" s="43">
        <v>-5648992</v>
      </c>
      <c r="K170" s="43">
        <f t="shared" si="9"/>
        <v>17505031</v>
      </c>
    </row>
    <row r="171" spans="1:11" hidden="1" outlineLevel="1" x14ac:dyDescent="0.25">
      <c r="A171" t="s">
        <v>197</v>
      </c>
      <c r="B171" s="43">
        <v>-127946187</v>
      </c>
      <c r="C171" s="43">
        <v>0</v>
      </c>
      <c r="D171" s="43">
        <v>0</v>
      </c>
      <c r="E171" s="43">
        <v>4831154</v>
      </c>
      <c r="F171" s="43">
        <v>29557449</v>
      </c>
      <c r="G171" s="43">
        <f t="shared" si="8"/>
        <v>34388603</v>
      </c>
      <c r="H171" s="43">
        <v>0</v>
      </c>
      <c r="I171" s="43">
        <v>-93557584</v>
      </c>
      <c r="J171" s="43">
        <v>-92320258</v>
      </c>
      <c r="K171" s="43">
        <f t="shared" si="9"/>
        <v>-1237326</v>
      </c>
    </row>
    <row r="172" spans="1:11" hidden="1" outlineLevel="1" x14ac:dyDescent="0.25">
      <c r="A172" t="s">
        <v>198</v>
      </c>
      <c r="B172" s="43">
        <v>-11995263</v>
      </c>
      <c r="C172" s="43">
        <v>0</v>
      </c>
      <c r="D172" s="43">
        <v>0</v>
      </c>
      <c r="E172" s="43">
        <v>0</v>
      </c>
      <c r="F172" s="43">
        <v>2710458</v>
      </c>
      <c r="G172" s="43">
        <f t="shared" si="8"/>
        <v>2710458</v>
      </c>
      <c r="H172" s="43">
        <v>0</v>
      </c>
      <c r="I172" s="43">
        <v>-9284805</v>
      </c>
      <c r="J172" s="43">
        <v>-9284810</v>
      </c>
      <c r="K172" s="43">
        <f t="shared" si="9"/>
        <v>5</v>
      </c>
    </row>
    <row r="173" spans="1:11" hidden="1" outlineLevel="1" x14ac:dyDescent="0.25">
      <c r="A173" t="s">
        <v>199</v>
      </c>
      <c r="B173" s="43">
        <v>-23142330</v>
      </c>
      <c r="C173" s="43">
        <v>0</v>
      </c>
      <c r="D173" s="43">
        <v>0</v>
      </c>
      <c r="E173" s="43">
        <v>0</v>
      </c>
      <c r="F173" s="43">
        <v>11132739</v>
      </c>
      <c r="G173" s="43">
        <f t="shared" si="8"/>
        <v>11132739</v>
      </c>
      <c r="H173" s="43">
        <v>0</v>
      </c>
      <c r="I173" s="43">
        <v>-12009591</v>
      </c>
      <c r="J173" s="43">
        <v>-12888599</v>
      </c>
      <c r="K173" s="43">
        <f t="shared" si="9"/>
        <v>879008</v>
      </c>
    </row>
    <row r="174" spans="1:11" hidden="1" outlineLevel="1" x14ac:dyDescent="0.25">
      <c r="A174" t="s">
        <v>200</v>
      </c>
      <c r="B174" s="43">
        <v>0</v>
      </c>
      <c r="C174" s="43">
        <v>0</v>
      </c>
      <c r="D174" s="43">
        <v>0</v>
      </c>
      <c r="E174" s="43">
        <v>3164960</v>
      </c>
      <c r="F174" s="43">
        <v>0</v>
      </c>
      <c r="G174" s="43">
        <f t="shared" si="8"/>
        <v>3164960</v>
      </c>
      <c r="H174" s="43">
        <v>0</v>
      </c>
      <c r="I174" s="43">
        <v>3164960</v>
      </c>
      <c r="J174" s="43">
        <v>276145</v>
      </c>
      <c r="K174" s="43">
        <f t="shared" si="9"/>
        <v>2888815</v>
      </c>
    </row>
    <row r="175" spans="1:11" hidden="1" outlineLevel="1" x14ac:dyDescent="0.25">
      <c r="A175" t="s">
        <v>201</v>
      </c>
      <c r="B175" s="43">
        <v>-7739127</v>
      </c>
      <c r="C175" s="43">
        <v>0</v>
      </c>
      <c r="D175" s="43">
        <v>0</v>
      </c>
      <c r="E175" s="43">
        <v>8592877</v>
      </c>
      <c r="F175" s="43">
        <v>1170648</v>
      </c>
      <c r="G175" s="43">
        <f t="shared" si="8"/>
        <v>9763525</v>
      </c>
      <c r="H175" s="43">
        <v>0</v>
      </c>
      <c r="I175" s="43">
        <v>2024398</v>
      </c>
      <c r="J175" s="43">
        <v>-3777470</v>
      </c>
      <c r="K175" s="43">
        <f t="shared" si="9"/>
        <v>5801868</v>
      </c>
    </row>
    <row r="176" spans="1:11" hidden="1" outlineLevel="1" x14ac:dyDescent="0.25">
      <c r="A176" t="s">
        <v>202</v>
      </c>
      <c r="B176" s="43">
        <v>-1174122</v>
      </c>
      <c r="C176" s="43">
        <v>0</v>
      </c>
      <c r="D176" s="43">
        <v>0</v>
      </c>
      <c r="E176" s="43">
        <v>125994</v>
      </c>
      <c r="F176" s="43">
        <v>677178</v>
      </c>
      <c r="G176" s="43">
        <f t="shared" si="8"/>
        <v>803172</v>
      </c>
      <c r="H176" s="43">
        <v>0</v>
      </c>
      <c r="I176" s="43">
        <v>-370950</v>
      </c>
      <c r="J176" s="43">
        <v>-496939</v>
      </c>
      <c r="K176" s="43">
        <f t="shared" si="9"/>
        <v>125989</v>
      </c>
    </row>
    <row r="177" spans="1:11" hidden="1" outlineLevel="1" x14ac:dyDescent="0.25">
      <c r="A177" t="s">
        <v>203</v>
      </c>
      <c r="B177" s="43">
        <v>-5114349</v>
      </c>
      <c r="C177" s="43">
        <v>0</v>
      </c>
      <c r="D177" s="43">
        <v>0</v>
      </c>
      <c r="E177" s="43">
        <v>579000</v>
      </c>
      <c r="F177" s="43">
        <v>2382741</v>
      </c>
      <c r="G177" s="43">
        <f t="shared" si="8"/>
        <v>2961741</v>
      </c>
      <c r="H177" s="43">
        <v>0</v>
      </c>
      <c r="I177" s="43">
        <v>-2152608</v>
      </c>
      <c r="J177" s="43">
        <v>-2743332</v>
      </c>
      <c r="K177" s="43">
        <f t="shared" si="9"/>
        <v>590724</v>
      </c>
    </row>
    <row r="178" spans="1:11" hidden="1" outlineLevel="1" x14ac:dyDescent="0.25">
      <c r="A178" t="s">
        <v>204</v>
      </c>
      <c r="B178" s="43">
        <v>-27865179</v>
      </c>
      <c r="C178" s="43">
        <v>0</v>
      </c>
      <c r="D178" s="43">
        <v>0</v>
      </c>
      <c r="E178" s="43">
        <v>9230521</v>
      </c>
      <c r="F178" s="43">
        <v>2883591</v>
      </c>
      <c r="G178" s="43">
        <f t="shared" si="8"/>
        <v>12114112</v>
      </c>
      <c r="H178" s="43">
        <v>0</v>
      </c>
      <c r="I178" s="43">
        <v>-15751067</v>
      </c>
      <c r="J178" s="43">
        <v>-16148111</v>
      </c>
      <c r="K178" s="43">
        <f t="shared" si="9"/>
        <v>397044</v>
      </c>
    </row>
    <row r="179" spans="1:11" hidden="1" outlineLevel="1" x14ac:dyDescent="0.25">
      <c r="A179" t="s">
        <v>205</v>
      </c>
      <c r="B179" s="43">
        <v>0</v>
      </c>
      <c r="C179" s="43">
        <v>0</v>
      </c>
      <c r="D179" s="43">
        <v>0</v>
      </c>
      <c r="E179" s="43">
        <v>61360</v>
      </c>
      <c r="F179" s="43">
        <v>0</v>
      </c>
      <c r="G179" s="43">
        <f t="shared" si="8"/>
        <v>61360</v>
      </c>
      <c r="H179" s="43">
        <v>0</v>
      </c>
      <c r="I179" s="43">
        <v>61360</v>
      </c>
      <c r="J179" s="43">
        <v>81191</v>
      </c>
      <c r="K179" s="43">
        <f t="shared" si="9"/>
        <v>-19831</v>
      </c>
    </row>
    <row r="180" spans="1:11" hidden="1" outlineLevel="1" x14ac:dyDescent="0.25">
      <c r="A180" t="s">
        <v>206</v>
      </c>
      <c r="B180" s="43">
        <v>-6834942</v>
      </c>
      <c r="C180" s="43">
        <v>0</v>
      </c>
      <c r="D180" s="43">
        <v>0</v>
      </c>
      <c r="E180" s="43">
        <v>6718097</v>
      </c>
      <c r="F180" s="43">
        <v>1295361</v>
      </c>
      <c r="G180" s="43">
        <f t="shared" si="8"/>
        <v>8013458</v>
      </c>
      <c r="H180" s="43">
        <v>0</v>
      </c>
      <c r="I180" s="43">
        <v>1178516</v>
      </c>
      <c r="J180" s="43">
        <v>-751722</v>
      </c>
      <c r="K180" s="43">
        <f t="shared" si="9"/>
        <v>1930238</v>
      </c>
    </row>
    <row r="181" spans="1:11" hidden="1" outlineLevel="1" x14ac:dyDescent="0.25">
      <c r="A181" t="s">
        <v>207</v>
      </c>
      <c r="B181" s="43">
        <v>-12681009</v>
      </c>
      <c r="C181" s="43">
        <v>0</v>
      </c>
      <c r="D181" s="43">
        <v>0</v>
      </c>
      <c r="E181" s="43">
        <v>0</v>
      </c>
      <c r="F181" s="43">
        <v>9214443</v>
      </c>
      <c r="G181" s="43">
        <f t="shared" si="8"/>
        <v>9214443</v>
      </c>
      <c r="H181" s="43">
        <v>0</v>
      </c>
      <c r="I181" s="43">
        <v>-3466566</v>
      </c>
      <c r="J181" s="43">
        <v>-3466572</v>
      </c>
      <c r="K181" s="43">
        <f t="shared" si="9"/>
        <v>6</v>
      </c>
    </row>
    <row r="182" spans="1:11" hidden="1" outlineLevel="1" x14ac:dyDescent="0.25">
      <c r="A182" t="s">
        <v>208</v>
      </c>
      <c r="B182" s="43">
        <v>0</v>
      </c>
      <c r="C182" s="43">
        <v>0</v>
      </c>
      <c r="D182" s="43">
        <v>0</v>
      </c>
      <c r="E182" s="43">
        <v>0</v>
      </c>
      <c r="F182" s="43">
        <v>0</v>
      </c>
      <c r="G182" s="43">
        <f t="shared" si="8"/>
        <v>0</v>
      </c>
      <c r="H182" s="43">
        <v>0</v>
      </c>
      <c r="I182" s="43">
        <v>0</v>
      </c>
      <c r="J182" s="43">
        <v>853650</v>
      </c>
      <c r="K182" s="43">
        <f t="shared" si="9"/>
        <v>-853650</v>
      </c>
    </row>
    <row r="183" spans="1:11" hidden="1" outlineLevel="1" x14ac:dyDescent="0.25">
      <c r="A183" t="s">
        <v>209</v>
      </c>
      <c r="B183" s="43">
        <v>-125339130</v>
      </c>
      <c r="C183" s="43">
        <v>0</v>
      </c>
      <c r="D183" s="43">
        <v>0</v>
      </c>
      <c r="E183" s="43">
        <v>59370586</v>
      </c>
      <c r="F183" s="43">
        <v>20802537</v>
      </c>
      <c r="G183" s="43">
        <f t="shared" si="8"/>
        <v>80173123</v>
      </c>
      <c r="H183" s="43">
        <v>0</v>
      </c>
      <c r="I183" s="43">
        <v>-45166007</v>
      </c>
      <c r="J183" s="43">
        <v>-75065352</v>
      </c>
      <c r="K183" s="43">
        <f t="shared" si="9"/>
        <v>29899345</v>
      </c>
    </row>
    <row r="184" spans="1:11" hidden="1" outlineLevel="1" x14ac:dyDescent="0.25">
      <c r="A184" t="s">
        <v>210</v>
      </c>
      <c r="B184" s="43">
        <v>-20666187</v>
      </c>
      <c r="C184" s="43">
        <v>0</v>
      </c>
      <c r="D184" s="43">
        <v>0</v>
      </c>
      <c r="E184" s="43">
        <v>2204522</v>
      </c>
      <c r="F184" s="43">
        <v>6755859</v>
      </c>
      <c r="G184" s="43">
        <f t="shared" si="8"/>
        <v>8960381</v>
      </c>
      <c r="H184" s="43">
        <v>0</v>
      </c>
      <c r="I184" s="43">
        <v>-11705806</v>
      </c>
      <c r="J184" s="43">
        <v>-13966662</v>
      </c>
      <c r="K184" s="43">
        <f t="shared" si="9"/>
        <v>2260856</v>
      </c>
    </row>
    <row r="185" spans="1:11" hidden="1" outlineLevel="1" x14ac:dyDescent="0.25">
      <c r="A185" t="s">
        <v>211</v>
      </c>
      <c r="B185" s="43">
        <v>-3029175</v>
      </c>
      <c r="C185" s="43">
        <v>0</v>
      </c>
      <c r="D185" s="43">
        <v>0</v>
      </c>
      <c r="E185" s="43">
        <v>1386222</v>
      </c>
      <c r="F185" s="43">
        <v>452475</v>
      </c>
      <c r="G185" s="43">
        <f t="shared" si="8"/>
        <v>1838697</v>
      </c>
      <c r="H185" s="43">
        <v>0</v>
      </c>
      <c r="I185" s="43">
        <v>-1190478</v>
      </c>
      <c r="J185" s="43">
        <v>-1159696</v>
      </c>
      <c r="K185" s="43">
        <f t="shared" si="9"/>
        <v>-30782</v>
      </c>
    </row>
    <row r="186" spans="1:11" hidden="1" outlineLevel="1" x14ac:dyDescent="0.25">
      <c r="A186" t="s">
        <v>212</v>
      </c>
      <c r="B186" s="43">
        <v>-113125842</v>
      </c>
      <c r="C186" s="43">
        <v>0</v>
      </c>
      <c r="D186" s="43">
        <v>0</v>
      </c>
      <c r="E186" s="43">
        <v>45520583</v>
      </c>
      <c r="F186" s="43">
        <v>15001569</v>
      </c>
      <c r="G186" s="43">
        <f t="shared" si="8"/>
        <v>60522152</v>
      </c>
      <c r="H186" s="43">
        <v>0</v>
      </c>
      <c r="I186" s="43">
        <v>-52603690</v>
      </c>
      <c r="J186" s="43">
        <v>-76962359</v>
      </c>
      <c r="K186" s="43">
        <f t="shared" si="9"/>
        <v>24358669</v>
      </c>
    </row>
    <row r="187" spans="1:11" hidden="1" outlineLevel="1" x14ac:dyDescent="0.25">
      <c r="A187" t="s">
        <v>213</v>
      </c>
      <c r="B187" s="43">
        <v>-8720136</v>
      </c>
      <c r="C187" s="43">
        <v>0</v>
      </c>
      <c r="D187" s="43">
        <v>0</v>
      </c>
      <c r="E187" s="43">
        <v>0</v>
      </c>
      <c r="F187" s="43">
        <v>4099842</v>
      </c>
      <c r="G187" s="43">
        <f t="shared" si="8"/>
        <v>4099842</v>
      </c>
      <c r="H187" s="43">
        <v>0</v>
      </c>
      <c r="I187" s="43">
        <v>-4620294</v>
      </c>
      <c r="J187" s="43">
        <v>-4609673</v>
      </c>
      <c r="K187" s="43">
        <f t="shared" si="9"/>
        <v>-10621</v>
      </c>
    </row>
    <row r="188" spans="1:11" hidden="1" outlineLevel="1" x14ac:dyDescent="0.25">
      <c r="A188" t="s">
        <v>214</v>
      </c>
      <c r="B188" s="43">
        <v>-4133772</v>
      </c>
      <c r="C188" s="43">
        <v>0</v>
      </c>
      <c r="D188" s="43">
        <v>0</v>
      </c>
      <c r="E188" s="43">
        <v>0</v>
      </c>
      <c r="F188" s="43">
        <v>3301668</v>
      </c>
      <c r="G188" s="43">
        <f t="shared" si="8"/>
        <v>3301668</v>
      </c>
      <c r="H188" s="43">
        <v>0</v>
      </c>
      <c r="I188" s="43">
        <v>-832104</v>
      </c>
      <c r="J188" s="43">
        <v>-952044</v>
      </c>
      <c r="K188" s="43">
        <f t="shared" si="9"/>
        <v>119940</v>
      </c>
    </row>
    <row r="189" spans="1:11" hidden="1" outlineLevel="1" x14ac:dyDescent="0.25">
      <c r="A189" t="s">
        <v>215</v>
      </c>
      <c r="B189" s="43">
        <v>-2560563</v>
      </c>
      <c r="C189" s="43">
        <v>0</v>
      </c>
      <c r="D189" s="43">
        <v>0</v>
      </c>
      <c r="E189" s="43">
        <v>0</v>
      </c>
      <c r="F189" s="43">
        <v>1398708</v>
      </c>
      <c r="G189" s="43">
        <f t="shared" si="8"/>
        <v>1398708</v>
      </c>
      <c r="H189" s="43">
        <v>0</v>
      </c>
      <c r="I189" s="43">
        <v>-1161855</v>
      </c>
      <c r="J189" s="43">
        <v>-1118713</v>
      </c>
      <c r="K189" s="43">
        <f t="shared" si="9"/>
        <v>-43142</v>
      </c>
    </row>
    <row r="190" spans="1:11" hidden="1" outlineLevel="1" x14ac:dyDescent="0.25">
      <c r="A190" t="s">
        <v>216</v>
      </c>
      <c r="B190" s="43">
        <v>-25121286</v>
      </c>
      <c r="C190" s="43">
        <v>0</v>
      </c>
      <c r="D190" s="43">
        <v>0</v>
      </c>
      <c r="E190" s="43">
        <v>21388049</v>
      </c>
      <c r="F190" s="43">
        <v>3943062</v>
      </c>
      <c r="G190" s="43">
        <f t="shared" si="8"/>
        <v>25331111</v>
      </c>
      <c r="H190" s="43">
        <v>0</v>
      </c>
      <c r="I190" s="43">
        <v>209825</v>
      </c>
      <c r="J190" s="43">
        <v>131537918</v>
      </c>
      <c r="K190" s="43">
        <f t="shared" si="9"/>
        <v>-131328093</v>
      </c>
    </row>
    <row r="191" spans="1:11" hidden="1" outlineLevel="1" x14ac:dyDescent="0.25">
      <c r="A191" t="s">
        <v>217</v>
      </c>
      <c r="B191" s="43">
        <v>-12089700</v>
      </c>
      <c r="C191" s="43">
        <v>0</v>
      </c>
      <c r="D191" s="43">
        <v>0</v>
      </c>
      <c r="E191" s="43">
        <v>13628028</v>
      </c>
      <c r="F191" s="43">
        <v>0</v>
      </c>
      <c r="G191" s="43">
        <f t="shared" si="8"/>
        <v>13628028</v>
      </c>
      <c r="H191" s="43">
        <v>0</v>
      </c>
      <c r="I191" s="43">
        <v>1538328</v>
      </c>
      <c r="J191" s="43">
        <v>-105660</v>
      </c>
      <c r="K191" s="43">
        <f t="shared" si="9"/>
        <v>1643988</v>
      </c>
    </row>
    <row r="192" spans="1:11" hidden="1" outlineLevel="1" x14ac:dyDescent="0.25">
      <c r="A192" t="s">
        <v>218</v>
      </c>
      <c r="B192" s="43">
        <v>-18307098</v>
      </c>
      <c r="C192" s="43">
        <v>0</v>
      </c>
      <c r="D192" s="43">
        <v>0</v>
      </c>
      <c r="E192" s="43">
        <v>6623370</v>
      </c>
      <c r="F192" s="43">
        <v>4711302</v>
      </c>
      <c r="G192" s="43">
        <f t="shared" si="8"/>
        <v>11334672</v>
      </c>
      <c r="H192" s="43">
        <v>6349104</v>
      </c>
      <c r="I192" s="43">
        <v>-623322</v>
      </c>
      <c r="J192" s="43">
        <v>-3376703</v>
      </c>
      <c r="K192" s="43">
        <f t="shared" si="9"/>
        <v>2753381</v>
      </c>
    </row>
    <row r="193" spans="1:11" hidden="1" outlineLevel="1" x14ac:dyDescent="0.25">
      <c r="A193" t="s">
        <v>219</v>
      </c>
      <c r="B193" s="43">
        <v>-24776982</v>
      </c>
      <c r="C193" s="43">
        <v>0</v>
      </c>
      <c r="D193" s="43">
        <v>0</v>
      </c>
      <c r="E193" s="43">
        <v>2433635</v>
      </c>
      <c r="F193" s="43">
        <v>6801399</v>
      </c>
      <c r="G193" s="43">
        <f t="shared" si="8"/>
        <v>9235034</v>
      </c>
      <c r="H193" s="43">
        <v>6129999</v>
      </c>
      <c r="I193" s="43">
        <v>-9411949</v>
      </c>
      <c r="J193" s="43">
        <v>-9495684</v>
      </c>
      <c r="K193" s="43">
        <f t="shared" si="9"/>
        <v>83735</v>
      </c>
    </row>
    <row r="194" spans="1:11" hidden="1" outlineLevel="1" x14ac:dyDescent="0.25">
      <c r="A194" t="s">
        <v>220</v>
      </c>
      <c r="B194" s="43">
        <v>0</v>
      </c>
      <c r="C194" s="43">
        <v>0</v>
      </c>
      <c r="D194" s="43">
        <v>0</v>
      </c>
      <c r="E194" s="43">
        <v>24130</v>
      </c>
      <c r="F194" s="43">
        <v>0</v>
      </c>
      <c r="G194" s="43">
        <f t="shared" si="8"/>
        <v>24130</v>
      </c>
      <c r="H194" s="43">
        <v>613231210</v>
      </c>
      <c r="I194" s="43">
        <v>613255340</v>
      </c>
      <c r="J194" s="43">
        <v>747814499</v>
      </c>
      <c r="K194" s="43">
        <f t="shared" si="9"/>
        <v>-134559159</v>
      </c>
    </row>
    <row r="195" spans="1:11" collapsed="1" x14ac:dyDescent="0.25">
      <c r="A195" s="8" t="s">
        <v>221</v>
      </c>
      <c r="B195" s="9">
        <v>-54634325</v>
      </c>
      <c r="C195" s="9">
        <v>41933626</v>
      </c>
      <c r="D195" s="9">
        <v>0</v>
      </c>
      <c r="E195" s="9">
        <v>21165152</v>
      </c>
      <c r="F195" s="9">
        <v>3231513</v>
      </c>
      <c r="G195" s="9">
        <f t="shared" si="8"/>
        <v>66330291</v>
      </c>
      <c r="H195" s="9">
        <v>-2</v>
      </c>
      <c r="I195" s="9">
        <v>11695964</v>
      </c>
      <c r="J195" s="9">
        <v>12426318</v>
      </c>
      <c r="K195" s="9">
        <f t="shared" si="9"/>
        <v>-730354</v>
      </c>
    </row>
    <row r="196" spans="1:11" hidden="1" outlineLevel="1" x14ac:dyDescent="0.25">
      <c r="A196" t="s">
        <v>222</v>
      </c>
      <c r="B196" s="43">
        <v>-48719859</v>
      </c>
      <c r="C196" s="43">
        <v>41933626</v>
      </c>
      <c r="D196" s="43">
        <v>0</v>
      </c>
      <c r="E196" s="43">
        <v>13644665</v>
      </c>
      <c r="F196" s="43">
        <v>0</v>
      </c>
      <c r="G196" s="43">
        <f t="shared" si="8"/>
        <v>55578291</v>
      </c>
      <c r="H196" s="43">
        <v>-2</v>
      </c>
      <c r="I196" s="43">
        <v>6858430</v>
      </c>
      <c r="J196" s="43">
        <v>202771</v>
      </c>
      <c r="K196" s="43">
        <f t="shared" si="9"/>
        <v>6655659</v>
      </c>
    </row>
    <row r="197" spans="1:11" hidden="1" outlineLevel="1" x14ac:dyDescent="0.25">
      <c r="A197" t="s">
        <v>223</v>
      </c>
      <c r="B197" s="43">
        <v>0</v>
      </c>
      <c r="C197" s="43">
        <v>0</v>
      </c>
      <c r="D197" s="43">
        <v>0</v>
      </c>
      <c r="E197" s="43">
        <v>541935</v>
      </c>
      <c r="F197" s="43">
        <v>0</v>
      </c>
      <c r="G197" s="43">
        <f t="shared" si="8"/>
        <v>541935</v>
      </c>
      <c r="H197" s="43">
        <v>0</v>
      </c>
      <c r="I197" s="43">
        <v>541935</v>
      </c>
      <c r="J197" s="43">
        <v>6504537</v>
      </c>
      <c r="K197" s="43">
        <f t="shared" si="9"/>
        <v>-5962602</v>
      </c>
    </row>
    <row r="198" spans="1:11" hidden="1" outlineLevel="1" x14ac:dyDescent="0.25">
      <c r="A198" t="s">
        <v>224</v>
      </c>
      <c r="B198" s="43">
        <v>-2630091</v>
      </c>
      <c r="C198" s="43">
        <v>0</v>
      </c>
      <c r="D198" s="43">
        <v>0</v>
      </c>
      <c r="E198" s="43">
        <v>3158512</v>
      </c>
      <c r="F198" s="43">
        <v>1745667</v>
      </c>
      <c r="G198" s="43">
        <f t="shared" si="8"/>
        <v>4904179</v>
      </c>
      <c r="H198" s="43">
        <v>0</v>
      </c>
      <c r="I198" s="43">
        <v>2274088</v>
      </c>
      <c r="J198" s="43">
        <v>1483161</v>
      </c>
      <c r="K198" s="43">
        <f t="shared" si="9"/>
        <v>790927</v>
      </c>
    </row>
    <row r="199" spans="1:11" hidden="1" outlineLevel="1" x14ac:dyDescent="0.25">
      <c r="A199" t="s">
        <v>225</v>
      </c>
      <c r="B199" s="43">
        <v>-3284375</v>
      </c>
      <c r="C199" s="43">
        <v>0</v>
      </c>
      <c r="D199" s="43">
        <v>0</v>
      </c>
      <c r="E199" s="43">
        <v>3820040</v>
      </c>
      <c r="F199" s="43">
        <v>1485846</v>
      </c>
      <c r="G199" s="43">
        <f t="shared" si="8"/>
        <v>5305886</v>
      </c>
      <c r="H199" s="43">
        <v>0</v>
      </c>
      <c r="I199" s="43">
        <v>2021511</v>
      </c>
      <c r="J199" s="43">
        <v>4235849</v>
      </c>
      <c r="K199" s="43">
        <f t="shared" si="9"/>
        <v>-2214338</v>
      </c>
    </row>
    <row r="200" spans="1:11" s="7" customFormat="1" ht="8.25" customHeight="1" collapsed="1" x14ac:dyDescent="0.25">
      <c r="B200" s="43"/>
      <c r="E200" s="43"/>
      <c r="F200" s="43"/>
      <c r="G200" s="9"/>
      <c r="I200" s="43"/>
      <c r="J200" s="43"/>
      <c r="K200" s="43"/>
    </row>
    <row r="201" spans="1:11" s="7" customFormat="1" ht="15.75" thickBot="1" x14ac:dyDescent="0.3">
      <c r="A201" s="46"/>
      <c r="B201" s="43"/>
      <c r="C201" s="43"/>
      <c r="D201" s="43"/>
      <c r="E201" s="43"/>
      <c r="G201" s="9" t="s">
        <v>255</v>
      </c>
      <c r="H201" s="43"/>
      <c r="I201" s="47">
        <f>I7+I12+I40+I42+I68+I80+I99+I101+I106+I115+I124+I134+I136+I151+I156+I195</f>
        <v>-267694724</v>
      </c>
      <c r="J201" s="47">
        <f>J7+J12+J40+J42+J68+J80+J99+J101+J106+J115+J124+J134+J136+J151+J156+J195</f>
        <v>-352707482</v>
      </c>
      <c r="K201" s="47">
        <f>K7+K12+K40+K42+K68+K80+K99+K101+K106+K115+K124+K134+K136+K151+K156+K195</f>
        <v>85012758</v>
      </c>
    </row>
    <row r="202" spans="1:11" s="7" customFormat="1" ht="15.75" thickTop="1" x14ac:dyDescent="0.25">
      <c r="A202" s="46"/>
      <c r="B202" s="43"/>
      <c r="C202" s="43"/>
      <c r="D202" s="43"/>
      <c r="E202" s="43"/>
      <c r="G202" s="9"/>
      <c r="H202" s="43"/>
      <c r="I202" s="48"/>
      <c r="J202" s="48"/>
      <c r="K202" s="48"/>
    </row>
    <row r="203" spans="1:11" x14ac:dyDescent="0.25">
      <c r="A203" s="8" t="s">
        <v>226</v>
      </c>
      <c r="B203" s="9">
        <v>-166289011</v>
      </c>
      <c r="C203" s="9">
        <v>23829987</v>
      </c>
      <c r="D203" s="9">
        <v>0</v>
      </c>
      <c r="E203" s="9">
        <v>90068974</v>
      </c>
      <c r="F203" s="9">
        <v>5343075</v>
      </c>
      <c r="G203" s="9">
        <f t="shared" si="8"/>
        <v>119242036</v>
      </c>
      <c r="H203" s="9">
        <v>0</v>
      </c>
      <c r="I203" s="9">
        <v>-47046975</v>
      </c>
      <c r="J203" s="9">
        <v>-42359867</v>
      </c>
      <c r="K203" s="9">
        <f t="shared" si="9"/>
        <v>-4687108</v>
      </c>
    </row>
    <row r="204" spans="1:11" hidden="1" outlineLevel="1" x14ac:dyDescent="0.25">
      <c r="A204" t="s">
        <v>227</v>
      </c>
      <c r="B204" s="43">
        <v>-156959917</v>
      </c>
      <c r="C204" s="43">
        <v>0</v>
      </c>
      <c r="D204" s="43">
        <v>0</v>
      </c>
      <c r="E204" s="43">
        <v>0</v>
      </c>
      <c r="F204" s="43">
        <v>0</v>
      </c>
      <c r="G204" s="43">
        <f t="shared" si="8"/>
        <v>0</v>
      </c>
      <c r="H204" s="43">
        <v>0</v>
      </c>
      <c r="I204" s="43">
        <v>-156959917</v>
      </c>
      <c r="J204" s="43">
        <v>-150900000</v>
      </c>
      <c r="K204" s="43">
        <f t="shared" si="9"/>
        <v>-6059917</v>
      </c>
    </row>
    <row r="205" spans="1:11" hidden="1" outlineLevel="1" x14ac:dyDescent="0.25">
      <c r="A205" t="s">
        <v>228</v>
      </c>
      <c r="B205" s="43">
        <v>0</v>
      </c>
      <c r="C205" s="43">
        <v>0</v>
      </c>
      <c r="D205" s="43">
        <v>0</v>
      </c>
      <c r="E205" s="43">
        <v>40916105</v>
      </c>
      <c r="F205" s="43">
        <v>0</v>
      </c>
      <c r="G205" s="43">
        <f t="shared" si="8"/>
        <v>40916105</v>
      </c>
      <c r="H205" s="43">
        <v>0</v>
      </c>
      <c r="I205" s="43">
        <v>40916105</v>
      </c>
      <c r="J205" s="43">
        <v>41312304</v>
      </c>
      <c r="K205" s="43">
        <f t="shared" si="9"/>
        <v>-396199</v>
      </c>
    </row>
    <row r="206" spans="1:11" hidden="1" outlineLevel="1" x14ac:dyDescent="0.25">
      <c r="A206" t="s">
        <v>229</v>
      </c>
      <c r="B206" s="43">
        <v>0</v>
      </c>
      <c r="C206" s="43">
        <v>0</v>
      </c>
      <c r="D206" s="43">
        <v>0</v>
      </c>
      <c r="E206" s="43">
        <v>34860690</v>
      </c>
      <c r="F206" s="43">
        <v>0</v>
      </c>
      <c r="G206" s="43">
        <f t="shared" si="8"/>
        <v>34860690</v>
      </c>
      <c r="H206" s="43">
        <v>0</v>
      </c>
      <c r="I206" s="43">
        <v>34860690</v>
      </c>
      <c r="J206" s="43">
        <v>34500000</v>
      </c>
      <c r="K206" s="43">
        <f t="shared" si="9"/>
        <v>360690</v>
      </c>
    </row>
    <row r="207" spans="1:11" hidden="1" outlineLevel="1" x14ac:dyDescent="0.25">
      <c r="A207" t="s">
        <v>230</v>
      </c>
      <c r="B207" s="43">
        <v>-9329094</v>
      </c>
      <c r="C207" s="43">
        <v>23829987</v>
      </c>
      <c r="D207" s="43">
        <v>0</v>
      </c>
      <c r="E207" s="43">
        <v>14284763</v>
      </c>
      <c r="F207" s="43">
        <v>0</v>
      </c>
      <c r="G207" s="43">
        <f t="shared" si="8"/>
        <v>38114750</v>
      </c>
      <c r="H207" s="43">
        <v>0</v>
      </c>
      <c r="I207" s="43">
        <v>28785656</v>
      </c>
      <c r="J207" s="43">
        <v>25989585</v>
      </c>
      <c r="K207" s="43">
        <f t="shared" si="9"/>
        <v>2796071</v>
      </c>
    </row>
    <row r="208" spans="1:11" hidden="1" outlineLevel="1" x14ac:dyDescent="0.25">
      <c r="A208" t="s">
        <v>276</v>
      </c>
      <c r="B208" s="43">
        <v>0</v>
      </c>
      <c r="C208" s="43">
        <v>0</v>
      </c>
      <c r="D208" s="43">
        <v>0</v>
      </c>
      <c r="E208" s="43">
        <v>7416</v>
      </c>
      <c r="F208" s="43">
        <v>0</v>
      </c>
      <c r="G208" s="43">
        <f t="shared" si="8"/>
        <v>7416</v>
      </c>
      <c r="H208" s="43">
        <v>0</v>
      </c>
      <c r="I208" s="43">
        <v>7416</v>
      </c>
      <c r="J208" s="43">
        <v>0</v>
      </c>
      <c r="K208" s="43">
        <f t="shared" si="9"/>
        <v>7416</v>
      </c>
    </row>
    <row r="209" spans="1:11" hidden="1" outlineLevel="1" x14ac:dyDescent="0.25">
      <c r="A209" t="s">
        <v>231</v>
      </c>
      <c r="B209" s="43">
        <v>0</v>
      </c>
      <c r="C209" s="43">
        <v>0</v>
      </c>
      <c r="D209" s="43">
        <v>0</v>
      </c>
      <c r="E209" s="43">
        <v>0</v>
      </c>
      <c r="F209" s="43">
        <v>5343075</v>
      </c>
      <c r="G209" s="43">
        <f t="shared" si="8"/>
        <v>5343075</v>
      </c>
      <c r="H209" s="43">
        <v>0</v>
      </c>
      <c r="I209" s="43">
        <v>5343075</v>
      </c>
      <c r="J209" s="43">
        <v>6738244</v>
      </c>
      <c r="K209" s="43">
        <f t="shared" si="9"/>
        <v>-1395169</v>
      </c>
    </row>
    <row r="210" spans="1:11" collapsed="1" x14ac:dyDescent="0.25">
      <c r="A210" s="8" t="s">
        <v>232</v>
      </c>
      <c r="B210" s="9">
        <v>-312340121</v>
      </c>
      <c r="C210" s="9">
        <v>0</v>
      </c>
      <c r="D210" s="9">
        <v>0</v>
      </c>
      <c r="E210" s="9">
        <v>261575350</v>
      </c>
      <c r="F210" s="9">
        <v>11928933</v>
      </c>
      <c r="G210" s="9">
        <f t="shared" si="8"/>
        <v>273504283</v>
      </c>
      <c r="H210" s="9">
        <v>-1303096</v>
      </c>
      <c r="I210" s="9">
        <v>-40138934</v>
      </c>
      <c r="J210" s="9">
        <v>-28993853</v>
      </c>
      <c r="K210" s="9">
        <f t="shared" si="9"/>
        <v>-11145081</v>
      </c>
    </row>
    <row r="211" spans="1:11" hidden="1" outlineLevel="1" x14ac:dyDescent="0.25">
      <c r="A211" t="s">
        <v>233</v>
      </c>
      <c r="B211" s="43">
        <v>-312340121</v>
      </c>
      <c r="C211" s="43">
        <v>0</v>
      </c>
      <c r="D211" s="43">
        <v>0</v>
      </c>
      <c r="E211" s="43">
        <v>154275</v>
      </c>
      <c r="F211" s="43">
        <v>0</v>
      </c>
      <c r="G211" s="43">
        <f t="shared" si="8"/>
        <v>154275</v>
      </c>
      <c r="H211" s="43">
        <v>0</v>
      </c>
      <c r="I211" s="43">
        <v>-312185846</v>
      </c>
      <c r="J211" s="43">
        <v>-306200000</v>
      </c>
      <c r="K211" s="43">
        <f t="shared" si="9"/>
        <v>-5985846</v>
      </c>
    </row>
    <row r="212" spans="1:11" hidden="1" outlineLevel="1" x14ac:dyDescent="0.25">
      <c r="A212" t="s">
        <v>234</v>
      </c>
      <c r="B212" s="43">
        <v>0</v>
      </c>
      <c r="C212" s="43">
        <v>0</v>
      </c>
      <c r="D212" s="43">
        <v>0</v>
      </c>
      <c r="E212" s="43">
        <v>80290836</v>
      </c>
      <c r="F212" s="43">
        <v>0</v>
      </c>
      <c r="G212" s="43">
        <f t="shared" si="8"/>
        <v>80290836</v>
      </c>
      <c r="H212" s="43">
        <v>0</v>
      </c>
      <c r="I212" s="43">
        <v>80290836</v>
      </c>
      <c r="J212" s="43">
        <v>81972871</v>
      </c>
      <c r="K212" s="43">
        <f t="shared" si="9"/>
        <v>-1682035</v>
      </c>
    </row>
    <row r="213" spans="1:11" hidden="1" outlineLevel="1" x14ac:dyDescent="0.25">
      <c r="A213" t="s">
        <v>235</v>
      </c>
      <c r="B213" s="43">
        <v>0</v>
      </c>
      <c r="C213" s="43">
        <v>0</v>
      </c>
      <c r="D213" s="43">
        <v>0</v>
      </c>
      <c r="E213" s="43">
        <v>149016294</v>
      </c>
      <c r="F213" s="43">
        <v>0</v>
      </c>
      <c r="G213" s="43">
        <f t="shared" si="8"/>
        <v>149016294</v>
      </c>
      <c r="H213" s="43">
        <v>0</v>
      </c>
      <c r="I213" s="43">
        <v>149016294</v>
      </c>
      <c r="J213" s="43">
        <v>162000000</v>
      </c>
      <c r="K213" s="43">
        <f t="shared" si="9"/>
        <v>-12983706</v>
      </c>
    </row>
    <row r="214" spans="1:11" hidden="1" outlineLevel="1" x14ac:dyDescent="0.25">
      <c r="A214" t="s">
        <v>236</v>
      </c>
      <c r="B214" s="43">
        <v>0</v>
      </c>
      <c r="C214" s="43">
        <v>0</v>
      </c>
      <c r="D214" s="43">
        <v>0</v>
      </c>
      <c r="E214" s="43">
        <v>30403514</v>
      </c>
      <c r="F214" s="43">
        <v>0</v>
      </c>
      <c r="G214" s="43">
        <f t="shared" si="8"/>
        <v>30403514</v>
      </c>
      <c r="H214" s="43">
        <v>0</v>
      </c>
      <c r="I214" s="43">
        <v>30403514</v>
      </c>
      <c r="J214" s="43">
        <v>19446091</v>
      </c>
      <c r="K214" s="43">
        <f t="shared" si="9"/>
        <v>10957423</v>
      </c>
    </row>
    <row r="215" spans="1:11" hidden="1" outlineLevel="1" x14ac:dyDescent="0.25">
      <c r="A215" t="s">
        <v>237</v>
      </c>
      <c r="B215" s="43">
        <v>0</v>
      </c>
      <c r="C215" s="43">
        <v>0</v>
      </c>
      <c r="D215" s="43">
        <v>0</v>
      </c>
      <c r="E215" s="43">
        <v>1137461</v>
      </c>
      <c r="F215" s="43">
        <v>0</v>
      </c>
      <c r="G215" s="43">
        <f t="shared" si="8"/>
        <v>1137461</v>
      </c>
      <c r="H215" s="43">
        <v>0</v>
      </c>
      <c r="I215" s="43">
        <v>1137461</v>
      </c>
      <c r="J215" s="43">
        <v>2970000</v>
      </c>
      <c r="K215" s="43">
        <f t="shared" si="9"/>
        <v>-1832539</v>
      </c>
    </row>
    <row r="216" spans="1:11" hidden="1" outlineLevel="1" x14ac:dyDescent="0.25">
      <c r="A216" t="s">
        <v>238</v>
      </c>
      <c r="B216" s="43">
        <v>0</v>
      </c>
      <c r="C216" s="43">
        <v>0</v>
      </c>
      <c r="D216" s="43">
        <v>0</v>
      </c>
      <c r="E216" s="43">
        <v>327180</v>
      </c>
      <c r="F216" s="43">
        <v>0</v>
      </c>
      <c r="G216" s="43">
        <f t="shared" si="8"/>
        <v>327180</v>
      </c>
      <c r="H216" s="43">
        <v>0</v>
      </c>
      <c r="I216" s="43">
        <v>327180</v>
      </c>
      <c r="J216" s="43">
        <v>0</v>
      </c>
      <c r="K216" s="43">
        <f t="shared" si="9"/>
        <v>327180</v>
      </c>
    </row>
    <row r="217" spans="1:11" hidden="1" outlineLevel="1" x14ac:dyDescent="0.25">
      <c r="A217" t="s">
        <v>239</v>
      </c>
      <c r="B217" s="43">
        <v>0</v>
      </c>
      <c r="C217" s="43">
        <v>0</v>
      </c>
      <c r="D217" s="43">
        <v>0</v>
      </c>
      <c r="E217" s="43">
        <v>245790</v>
      </c>
      <c r="F217" s="43">
        <v>0</v>
      </c>
      <c r="G217" s="43">
        <f t="shared" si="8"/>
        <v>245790</v>
      </c>
      <c r="H217" s="43">
        <v>-1308628</v>
      </c>
      <c r="I217" s="43">
        <v>-1062838</v>
      </c>
      <c r="J217" s="43">
        <v>-1440000</v>
      </c>
      <c r="K217" s="43">
        <f t="shared" si="9"/>
        <v>377162</v>
      </c>
    </row>
    <row r="218" spans="1:11" hidden="1" outlineLevel="1" x14ac:dyDescent="0.25">
      <c r="A218" t="s">
        <v>240</v>
      </c>
      <c r="B218" s="43">
        <v>0</v>
      </c>
      <c r="C218" s="43">
        <v>0</v>
      </c>
      <c r="D218" s="43">
        <v>0</v>
      </c>
      <c r="E218" s="43">
        <v>0</v>
      </c>
      <c r="F218" s="43">
        <v>0</v>
      </c>
      <c r="G218" s="43">
        <f t="shared" si="8"/>
        <v>0</v>
      </c>
      <c r="H218" s="43">
        <v>5532</v>
      </c>
      <c r="I218" s="43">
        <v>5532</v>
      </c>
      <c r="J218" s="43">
        <v>0</v>
      </c>
      <c r="K218" s="43">
        <f t="shared" si="9"/>
        <v>5532</v>
      </c>
    </row>
    <row r="219" spans="1:11" hidden="1" outlineLevel="1" x14ac:dyDescent="0.25">
      <c r="A219" t="s">
        <v>241</v>
      </c>
      <c r="B219" s="43">
        <v>0</v>
      </c>
      <c r="C219" s="43">
        <v>0</v>
      </c>
      <c r="D219" s="43">
        <v>0</v>
      </c>
      <c r="E219" s="43">
        <v>0</v>
      </c>
      <c r="F219" s="43">
        <v>11928933</v>
      </c>
      <c r="G219" s="43">
        <f t="shared" si="8"/>
        <v>11928933</v>
      </c>
      <c r="H219" s="43">
        <v>0</v>
      </c>
      <c r="I219" s="43">
        <v>11928933</v>
      </c>
      <c r="J219" s="43">
        <v>12257185</v>
      </c>
      <c r="K219" s="43">
        <f t="shared" si="9"/>
        <v>-328252</v>
      </c>
    </row>
    <row r="220" spans="1:11" collapsed="1" x14ac:dyDescent="0.25">
      <c r="A220" s="8" t="s">
        <v>242</v>
      </c>
      <c r="B220" s="9">
        <v>-38780627</v>
      </c>
      <c r="C220" s="9">
        <v>0</v>
      </c>
      <c r="D220" s="9">
        <v>0</v>
      </c>
      <c r="E220" s="9">
        <v>33677713</v>
      </c>
      <c r="F220" s="9">
        <v>7776286</v>
      </c>
      <c r="G220" s="9">
        <f t="shared" ref="G220:G231" si="10">SUM(C220:F220)</f>
        <v>41453999</v>
      </c>
      <c r="H220" s="9">
        <v>10771216</v>
      </c>
      <c r="I220" s="9">
        <v>13444588</v>
      </c>
      <c r="J220" s="9">
        <v>16457269</v>
      </c>
      <c r="K220" s="9">
        <f t="shared" ref="K220:K231" si="11">I220-J220</f>
        <v>-3012681</v>
      </c>
    </row>
    <row r="221" spans="1:11" x14ac:dyDescent="0.25">
      <c r="A221" s="8" t="s">
        <v>243</v>
      </c>
      <c r="B221" s="9">
        <v>-17771733</v>
      </c>
      <c r="C221" s="9">
        <v>0</v>
      </c>
      <c r="D221" s="9">
        <v>0</v>
      </c>
      <c r="E221" s="9">
        <v>24079299</v>
      </c>
      <c r="F221" s="9">
        <v>150876</v>
      </c>
      <c r="G221" s="9">
        <f t="shared" si="10"/>
        <v>24230175</v>
      </c>
      <c r="H221" s="9">
        <v>-1229026</v>
      </c>
      <c r="I221" s="9">
        <v>5229416</v>
      </c>
      <c r="J221" s="9">
        <v>4539263</v>
      </c>
      <c r="K221" s="9">
        <f t="shared" si="11"/>
        <v>690153</v>
      </c>
    </row>
    <row r="222" spans="1:11" hidden="1" outlineLevel="1" x14ac:dyDescent="0.25">
      <c r="A222" t="s">
        <v>244</v>
      </c>
      <c r="B222" s="43">
        <v>0</v>
      </c>
      <c r="C222" s="43">
        <v>0</v>
      </c>
      <c r="D222" s="43">
        <v>0</v>
      </c>
      <c r="E222" s="43">
        <v>0</v>
      </c>
      <c r="F222" s="43">
        <v>150876</v>
      </c>
      <c r="G222" s="43">
        <f t="shared" si="10"/>
        <v>150876</v>
      </c>
      <c r="H222" s="43">
        <v>0</v>
      </c>
      <c r="I222" s="43">
        <v>150876</v>
      </c>
      <c r="J222" s="43">
        <v>150877</v>
      </c>
      <c r="K222" s="43">
        <f t="shared" si="11"/>
        <v>-1</v>
      </c>
    </row>
    <row r="223" spans="1:11" hidden="1" outlineLevel="1" x14ac:dyDescent="0.25">
      <c r="A223" t="s">
        <v>245</v>
      </c>
      <c r="B223" s="43">
        <v>-17771733</v>
      </c>
      <c r="C223" s="43">
        <v>0</v>
      </c>
      <c r="D223" s="43">
        <v>0</v>
      </c>
      <c r="E223" s="43">
        <v>24079299</v>
      </c>
      <c r="F223" s="43">
        <v>0</v>
      </c>
      <c r="G223" s="43">
        <f t="shared" si="10"/>
        <v>24079299</v>
      </c>
      <c r="H223" s="43">
        <v>0</v>
      </c>
      <c r="I223" s="43">
        <v>6307566</v>
      </c>
      <c r="J223" s="43">
        <v>756136</v>
      </c>
      <c r="K223" s="43">
        <f t="shared" si="11"/>
        <v>5551430</v>
      </c>
    </row>
    <row r="224" spans="1:11" hidden="1" outlineLevel="1" x14ac:dyDescent="0.25">
      <c r="A224" t="s">
        <v>246</v>
      </c>
      <c r="B224" s="43">
        <v>0</v>
      </c>
      <c r="C224" s="43">
        <v>0</v>
      </c>
      <c r="D224" s="43">
        <v>0</v>
      </c>
      <c r="E224" s="43">
        <v>0</v>
      </c>
      <c r="F224" s="43">
        <v>0</v>
      </c>
      <c r="G224" s="43">
        <f t="shared" si="10"/>
        <v>0</v>
      </c>
      <c r="H224" s="43">
        <v>-1229026</v>
      </c>
      <c r="I224" s="43">
        <v>-1229026</v>
      </c>
      <c r="J224" s="43">
        <v>3632250</v>
      </c>
      <c r="K224" s="43">
        <f t="shared" si="11"/>
        <v>-4861276</v>
      </c>
    </row>
    <row r="225" spans="1:18" collapsed="1" x14ac:dyDescent="0.25">
      <c r="A225" s="8" t="s">
        <v>247</v>
      </c>
      <c r="B225" s="9">
        <v>-206102944</v>
      </c>
      <c r="C225" s="9">
        <v>0</v>
      </c>
      <c r="D225" s="9">
        <v>0</v>
      </c>
      <c r="E225" s="9">
        <v>62899582</v>
      </c>
      <c r="F225" s="9">
        <v>20550618</v>
      </c>
      <c r="G225" s="9">
        <f t="shared" si="10"/>
        <v>83450200</v>
      </c>
      <c r="H225" s="9">
        <v>29300269</v>
      </c>
      <c r="I225" s="9">
        <v>-93352475</v>
      </c>
      <c r="J225" s="9">
        <v>-88506214</v>
      </c>
      <c r="K225" s="9">
        <f t="shared" si="11"/>
        <v>-4846261</v>
      </c>
    </row>
    <row r="226" spans="1:18" hidden="1" outlineLevel="1" x14ac:dyDescent="0.25">
      <c r="A226" t="s">
        <v>248</v>
      </c>
      <c r="B226" s="43">
        <v>-206102944</v>
      </c>
      <c r="C226" s="7">
        <v>0</v>
      </c>
      <c r="D226" s="7">
        <v>0</v>
      </c>
      <c r="E226" s="7">
        <v>0</v>
      </c>
      <c r="F226" s="7">
        <v>0</v>
      </c>
      <c r="G226" s="7">
        <f t="shared" si="10"/>
        <v>0</v>
      </c>
      <c r="H226">
        <v>0</v>
      </c>
      <c r="I226" s="43">
        <v>-206102944</v>
      </c>
      <c r="J226" s="43">
        <v>-201001000</v>
      </c>
      <c r="K226" s="43">
        <f t="shared" si="11"/>
        <v>-5101944</v>
      </c>
    </row>
    <row r="227" spans="1:18" hidden="1" outlineLevel="1" x14ac:dyDescent="0.25">
      <c r="A227" t="s">
        <v>249</v>
      </c>
      <c r="B227">
        <v>0</v>
      </c>
      <c r="C227" s="7">
        <v>0</v>
      </c>
      <c r="D227" s="7">
        <v>0</v>
      </c>
      <c r="E227" s="43">
        <v>51941976</v>
      </c>
      <c r="F227" s="7">
        <v>0</v>
      </c>
      <c r="G227" s="7">
        <f t="shared" si="10"/>
        <v>51941976</v>
      </c>
      <c r="H227">
        <v>0</v>
      </c>
      <c r="I227" s="43">
        <v>51941976</v>
      </c>
      <c r="J227" s="43">
        <v>50452744</v>
      </c>
      <c r="K227" s="43">
        <f t="shared" si="11"/>
        <v>1489232</v>
      </c>
    </row>
    <row r="228" spans="1:18" hidden="1" outlineLevel="1" x14ac:dyDescent="0.25">
      <c r="A228" t="s">
        <v>250</v>
      </c>
      <c r="B228">
        <v>0</v>
      </c>
      <c r="C228" s="7">
        <v>0</v>
      </c>
      <c r="D228" s="7">
        <v>0</v>
      </c>
      <c r="E228" s="43">
        <v>5108340</v>
      </c>
      <c r="F228" s="7">
        <v>0</v>
      </c>
      <c r="G228" s="7">
        <f t="shared" si="10"/>
        <v>5108340</v>
      </c>
      <c r="H228">
        <v>0</v>
      </c>
      <c r="I228" s="43">
        <v>5108340</v>
      </c>
      <c r="J228" s="43">
        <v>2575000</v>
      </c>
      <c r="K228" s="43">
        <f t="shared" si="11"/>
        <v>2533340</v>
      </c>
    </row>
    <row r="229" spans="1:18" hidden="1" outlineLevel="1" x14ac:dyDescent="0.25">
      <c r="A229" t="s">
        <v>251</v>
      </c>
      <c r="B229">
        <v>0</v>
      </c>
      <c r="C229" s="7">
        <v>0</v>
      </c>
      <c r="D229" s="7">
        <v>0</v>
      </c>
      <c r="E229" s="43">
        <v>5849266</v>
      </c>
      <c r="F229" s="7">
        <v>0</v>
      </c>
      <c r="G229" s="7">
        <f t="shared" si="10"/>
        <v>5849266</v>
      </c>
      <c r="H229">
        <v>0</v>
      </c>
      <c r="I229" s="43">
        <v>5849266</v>
      </c>
      <c r="J229" s="43">
        <v>5250000</v>
      </c>
      <c r="K229" s="43">
        <f t="shared" si="11"/>
        <v>599266</v>
      </c>
    </row>
    <row r="230" spans="1:18" hidden="1" outlineLevel="1" x14ac:dyDescent="0.25">
      <c r="A230" t="s">
        <v>252</v>
      </c>
      <c r="B230">
        <v>0</v>
      </c>
      <c r="C230" s="7">
        <v>0</v>
      </c>
      <c r="D230" s="7">
        <v>0</v>
      </c>
      <c r="E230" s="7">
        <v>0</v>
      </c>
      <c r="F230" s="7">
        <v>0</v>
      </c>
      <c r="G230" s="7">
        <f t="shared" si="10"/>
        <v>0</v>
      </c>
      <c r="H230" s="43">
        <v>29300269</v>
      </c>
      <c r="I230" s="43">
        <v>29300269</v>
      </c>
      <c r="J230" s="43">
        <v>33358500</v>
      </c>
      <c r="K230" s="43">
        <f t="shared" si="11"/>
        <v>-4058231</v>
      </c>
    </row>
    <row r="231" spans="1:18" hidden="1" outlineLevel="1" x14ac:dyDescent="0.25">
      <c r="A231" t="s">
        <v>253</v>
      </c>
      <c r="B231">
        <v>0</v>
      </c>
      <c r="C231" s="7">
        <v>0</v>
      </c>
      <c r="D231" s="7">
        <v>0</v>
      </c>
      <c r="E231" s="7">
        <v>0</v>
      </c>
      <c r="F231" s="43">
        <v>20550618</v>
      </c>
      <c r="G231" s="7">
        <f t="shared" si="10"/>
        <v>20550618</v>
      </c>
      <c r="H231">
        <v>0</v>
      </c>
      <c r="I231" s="43">
        <v>20550618</v>
      </c>
      <c r="J231" s="43">
        <v>20858542</v>
      </c>
      <c r="K231" s="43">
        <f t="shared" si="11"/>
        <v>-307924</v>
      </c>
    </row>
    <row r="232" spans="1:18" s="7" customFormat="1" collapsed="1" x14ac:dyDescent="0.25"/>
    <row r="233" spans="1:18" s="7" customFormat="1" x14ac:dyDescent="0.25">
      <c r="G233" s="8" t="s">
        <v>254</v>
      </c>
      <c r="H233" s="43"/>
      <c r="I233" s="9">
        <v>27749997</v>
      </c>
      <c r="J233" s="9">
        <v>27749997</v>
      </c>
      <c r="K233" s="45">
        <f t="shared" ref="K233" si="12">I233-J233</f>
        <v>0</v>
      </c>
    </row>
    <row r="234" spans="1:18" s="7" customFormat="1" ht="6.4" customHeight="1" collapsed="1" x14ac:dyDescent="0.25">
      <c r="A234" s="46"/>
      <c r="B234" s="43"/>
      <c r="C234" s="43"/>
      <c r="D234" s="43"/>
      <c r="E234" s="43"/>
      <c r="F234" s="43"/>
      <c r="G234" s="43"/>
      <c r="H234" s="43"/>
      <c r="I234" s="43"/>
      <c r="J234" s="43"/>
      <c r="K234" s="43"/>
    </row>
    <row r="235" spans="1:18" s="7" customFormat="1" ht="15.75" thickBot="1" x14ac:dyDescent="0.3">
      <c r="G235" s="8" t="s">
        <v>256</v>
      </c>
      <c r="H235" s="43"/>
      <c r="I235" s="47">
        <f>I201+I203+I210+I220+I221+I225+I233</f>
        <v>-401809107</v>
      </c>
      <c r="J235" s="47">
        <f t="shared" ref="J235:K235" si="13">J201+J203+J210+J220+J221+J225+J233</f>
        <v>-463820887</v>
      </c>
      <c r="K235" s="47">
        <f t="shared" si="13"/>
        <v>62011780</v>
      </c>
    </row>
    <row r="236" spans="1:18" ht="15.75" thickTop="1" x14ac:dyDescent="0.25">
      <c r="J236"/>
    </row>
    <row r="237" spans="1:18" x14ac:dyDescent="0.25">
      <c r="J237"/>
    </row>
    <row r="238" spans="1:18" x14ac:dyDescent="0.25">
      <c r="J238"/>
    </row>
    <row r="239" spans="1:18" x14ac:dyDescent="0.25">
      <c r="J239"/>
    </row>
    <row r="240" spans="1:18" x14ac:dyDescent="0.25">
      <c r="J240"/>
      <c r="Q240" s="43"/>
      <c r="R240" s="43"/>
    </row>
    <row r="241" spans="10:18" x14ac:dyDescent="0.25">
      <c r="J241"/>
      <c r="Q241" s="43"/>
      <c r="R241" s="43"/>
    </row>
    <row r="242" spans="10:18" x14ac:dyDescent="0.25">
      <c r="J242"/>
      <c r="Q242" s="43"/>
      <c r="R242" s="43"/>
    </row>
    <row r="243" spans="10:18" x14ac:dyDescent="0.25">
      <c r="J243"/>
      <c r="Q243" s="43"/>
      <c r="R243" s="43"/>
    </row>
    <row r="244" spans="10:18" x14ac:dyDescent="0.25">
      <c r="J244"/>
      <c r="Q244" s="43"/>
      <c r="R244" s="43"/>
    </row>
    <row r="245" spans="10:18" x14ac:dyDescent="0.25">
      <c r="J245"/>
      <c r="Q245" s="43"/>
      <c r="R245" s="43"/>
    </row>
    <row r="246" spans="10:18" x14ac:dyDescent="0.25">
      <c r="J246"/>
      <c r="Q246" s="43"/>
      <c r="R246" s="43"/>
    </row>
    <row r="247" spans="10:18" x14ac:dyDescent="0.25">
      <c r="J247"/>
      <c r="Q247" s="43"/>
      <c r="R247" s="43"/>
    </row>
    <row r="248" spans="10:18" x14ac:dyDescent="0.25">
      <c r="J248"/>
      <c r="Q248" s="43"/>
      <c r="R248" s="43"/>
    </row>
    <row r="249" spans="10:18" x14ac:dyDescent="0.25">
      <c r="J249"/>
      <c r="Q249" s="43"/>
      <c r="R249" s="43"/>
    </row>
    <row r="250" spans="10:18" x14ac:dyDescent="0.25">
      <c r="J250"/>
      <c r="Q250" s="43"/>
      <c r="R250" s="43"/>
    </row>
    <row r="251" spans="10:18" x14ac:dyDescent="0.25">
      <c r="J251"/>
      <c r="Q251" s="43"/>
      <c r="R251" s="43"/>
    </row>
    <row r="252" spans="10:18" x14ac:dyDescent="0.25">
      <c r="J252"/>
      <c r="Q252" s="43"/>
      <c r="R252" s="43"/>
    </row>
    <row r="253" spans="10:18" x14ac:dyDescent="0.25">
      <c r="Q253" s="43"/>
      <c r="R253" s="43"/>
    </row>
    <row r="254" spans="10:18" x14ac:dyDescent="0.25">
      <c r="Q254" s="43"/>
      <c r="R254" s="43"/>
    </row>
    <row r="255" spans="10:18" x14ac:dyDescent="0.25">
      <c r="Q255" s="43"/>
      <c r="R255" s="43"/>
    </row>
    <row r="258" spans="17:18" x14ac:dyDescent="0.25">
      <c r="Q258" s="43"/>
      <c r="R258" s="43"/>
    </row>
    <row r="259" spans="17:18" x14ac:dyDescent="0.25">
      <c r="Q259" s="43"/>
      <c r="R259" s="43"/>
    </row>
    <row r="260" spans="17:18" x14ac:dyDescent="0.25">
      <c r="Q260" s="43"/>
      <c r="R260" s="43"/>
    </row>
    <row r="261" spans="17:18" x14ac:dyDescent="0.25">
      <c r="Q261" s="43"/>
      <c r="R261" s="43"/>
    </row>
    <row r="262" spans="17:18" x14ac:dyDescent="0.25">
      <c r="Q262" s="43"/>
      <c r="R262" s="43"/>
    </row>
    <row r="265" spans="17:18" x14ac:dyDescent="0.25">
      <c r="Q265" s="43"/>
    </row>
    <row r="266" spans="17:18" x14ac:dyDescent="0.25">
      <c r="Q266" s="43"/>
      <c r="R266" s="43"/>
    </row>
    <row r="267" spans="17:18" x14ac:dyDescent="0.25">
      <c r="Q267" s="43"/>
      <c r="R267" s="43"/>
    </row>
  </sheetData>
  <pageMargins left="0.25" right="0.25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zoomScale="90" zoomScaleNormal="90" workbookViewId="0">
      <pane ySplit="3" topLeftCell="A4" activePane="bottomLeft" state="frozen"/>
      <selection pane="bottomLeft" activeCell="B29" sqref="B29"/>
    </sheetView>
  </sheetViews>
  <sheetFormatPr defaultColWidth="18.28515625" defaultRowHeight="15" x14ac:dyDescent="0.25"/>
  <cols>
    <col min="1" max="1" width="43.85546875" style="7" customWidth="1"/>
    <col min="2" max="2" width="12.140625" style="7" customWidth="1"/>
    <col min="3" max="3" width="12.5703125" style="7" customWidth="1"/>
    <col min="4" max="4" width="12.42578125" style="7" customWidth="1"/>
    <col min="5" max="5" width="10" style="7" customWidth="1"/>
    <col min="6" max="16384" width="18.28515625" style="7"/>
  </cols>
  <sheetData>
    <row r="1" spans="1:5" ht="23.25" x14ac:dyDescent="0.35">
      <c r="A1" s="10" t="s">
        <v>277</v>
      </c>
      <c r="B1" s="11"/>
      <c r="C1" s="12"/>
      <c r="D1" s="12"/>
      <c r="E1" s="12"/>
    </row>
    <row r="2" spans="1:5" ht="23.25" x14ac:dyDescent="0.35">
      <c r="A2" s="10"/>
      <c r="B2" s="11"/>
      <c r="C2" s="12"/>
      <c r="D2" s="12"/>
      <c r="E2" s="12"/>
    </row>
    <row r="3" spans="1:5" ht="48" customHeight="1" x14ac:dyDescent="0.25">
      <c r="A3" s="13" t="s">
        <v>12</v>
      </c>
      <c r="B3" s="14" t="s">
        <v>278</v>
      </c>
      <c r="C3" s="14" t="s">
        <v>13</v>
      </c>
      <c r="D3" s="14" t="s">
        <v>14</v>
      </c>
      <c r="E3" s="14" t="s">
        <v>15</v>
      </c>
    </row>
    <row r="4" spans="1:5" x14ac:dyDescent="0.25">
      <c r="A4" s="15"/>
      <c r="B4" s="16"/>
      <c r="C4" s="17"/>
      <c r="D4" s="17"/>
      <c r="E4" s="17"/>
    </row>
    <row r="5" spans="1:5" x14ac:dyDescent="0.25">
      <c r="A5" s="18" t="s">
        <v>16</v>
      </c>
      <c r="B5" s="19">
        <v>95</v>
      </c>
      <c r="C5" s="19">
        <v>70</v>
      </c>
      <c r="D5" s="19">
        <f>C5-B5</f>
        <v>-25</v>
      </c>
      <c r="E5" s="20">
        <f>B5/C5</f>
        <v>1.3571428571428572</v>
      </c>
    </row>
    <row r="6" spans="1:5" x14ac:dyDescent="0.25">
      <c r="A6" s="18" t="s">
        <v>17</v>
      </c>
      <c r="B6" s="19">
        <v>1</v>
      </c>
      <c r="C6" s="19">
        <v>15</v>
      </c>
      <c r="D6" s="19">
        <f t="shared" ref="D6:D11" si="0">C6-B6</f>
        <v>14</v>
      </c>
      <c r="E6" s="20">
        <f>B6/C6</f>
        <v>6.6666666666666666E-2</v>
      </c>
    </row>
    <row r="7" spans="1:5" x14ac:dyDescent="0.25">
      <c r="A7" s="18" t="s">
        <v>40</v>
      </c>
      <c r="B7" s="19">
        <v>5</v>
      </c>
      <c r="C7" s="19">
        <v>5</v>
      </c>
      <c r="D7" s="19">
        <f t="shared" si="0"/>
        <v>0</v>
      </c>
      <c r="E7" s="20">
        <f t="shared" ref="E7:E41" si="1">B7/C7</f>
        <v>1</v>
      </c>
    </row>
    <row r="8" spans="1:5" x14ac:dyDescent="0.25">
      <c r="A8" s="18" t="s">
        <v>18</v>
      </c>
      <c r="B8" s="19">
        <v>833</v>
      </c>
      <c r="C8" s="19">
        <v>655</v>
      </c>
      <c r="D8" s="19">
        <f t="shared" ref="D8" si="2">C8-B8</f>
        <v>-178</v>
      </c>
      <c r="E8" s="20">
        <f t="shared" ref="E8" si="3">B8/C8</f>
        <v>1.2717557251908398</v>
      </c>
    </row>
    <row r="9" spans="1:5" x14ac:dyDescent="0.25">
      <c r="A9" s="18" t="s">
        <v>41</v>
      </c>
      <c r="B9" s="19">
        <v>0</v>
      </c>
      <c r="C9" s="19">
        <v>5</v>
      </c>
      <c r="D9" s="19">
        <f>C9-B9</f>
        <v>5</v>
      </c>
      <c r="E9" s="20">
        <f>B9/C9</f>
        <v>0</v>
      </c>
    </row>
    <row r="10" spans="1:5" x14ac:dyDescent="0.25">
      <c r="A10" s="18" t="s">
        <v>265</v>
      </c>
      <c r="B10" s="19">
        <v>1</v>
      </c>
      <c r="C10" s="19">
        <v>87</v>
      </c>
      <c r="D10" s="19">
        <f t="shared" si="0"/>
        <v>86</v>
      </c>
      <c r="E10" s="20">
        <f t="shared" si="1"/>
        <v>1.1494252873563218E-2</v>
      </c>
    </row>
    <row r="11" spans="1:5" x14ac:dyDescent="0.25">
      <c r="A11" s="18" t="s">
        <v>42</v>
      </c>
      <c r="B11" s="21">
        <v>43</v>
      </c>
      <c r="C11" s="21">
        <v>27</v>
      </c>
      <c r="D11" s="21">
        <f t="shared" si="0"/>
        <v>-16</v>
      </c>
      <c r="E11" s="22">
        <f t="shared" si="1"/>
        <v>1.5925925925925926</v>
      </c>
    </row>
    <row r="12" spans="1:5" x14ac:dyDescent="0.25">
      <c r="A12" s="23" t="s">
        <v>19</v>
      </c>
      <c r="B12" s="24">
        <f>SUM(B5:B11)</f>
        <v>978</v>
      </c>
      <c r="C12" s="24">
        <f>SUM(C5:C11)</f>
        <v>864</v>
      </c>
      <c r="D12" s="24">
        <f>SUM(D5:D11)</f>
        <v>-114</v>
      </c>
      <c r="E12" s="25">
        <f t="shared" si="1"/>
        <v>1.1319444444444444</v>
      </c>
    </row>
    <row r="13" spans="1:5" x14ac:dyDescent="0.25">
      <c r="A13" s="26"/>
      <c r="B13" s="27"/>
      <c r="C13" s="27"/>
      <c r="D13" s="27"/>
      <c r="E13" s="20"/>
    </row>
    <row r="14" spans="1:5" x14ac:dyDescent="0.25">
      <c r="A14" s="18" t="s">
        <v>37</v>
      </c>
      <c r="B14" s="19">
        <v>139</v>
      </c>
      <c r="C14" s="19">
        <v>110</v>
      </c>
      <c r="D14" s="19">
        <f t="shared" ref="D14:D22" si="4">C14-B14</f>
        <v>-29</v>
      </c>
      <c r="E14" s="20">
        <f t="shared" si="1"/>
        <v>1.2636363636363637</v>
      </c>
    </row>
    <row r="15" spans="1:5" x14ac:dyDescent="0.25">
      <c r="A15" s="18" t="s">
        <v>36</v>
      </c>
      <c r="B15" s="19">
        <v>1</v>
      </c>
      <c r="C15" s="19">
        <v>10</v>
      </c>
      <c r="D15" s="19">
        <f t="shared" si="4"/>
        <v>9</v>
      </c>
      <c r="E15" s="20">
        <f t="shared" si="1"/>
        <v>0.1</v>
      </c>
    </row>
    <row r="16" spans="1:5" x14ac:dyDescent="0.25">
      <c r="A16" s="18" t="s">
        <v>266</v>
      </c>
      <c r="B16" s="19">
        <v>561</v>
      </c>
      <c r="C16" s="19">
        <v>600</v>
      </c>
      <c r="D16" s="19">
        <f t="shared" si="4"/>
        <v>39</v>
      </c>
      <c r="E16" s="20">
        <f t="shared" si="1"/>
        <v>0.93500000000000005</v>
      </c>
    </row>
    <row r="17" spans="1:5" x14ac:dyDescent="0.25">
      <c r="A17" s="18" t="s">
        <v>20</v>
      </c>
      <c r="B17" s="19">
        <v>3</v>
      </c>
      <c r="C17" s="19">
        <v>7</v>
      </c>
      <c r="D17" s="19">
        <f t="shared" si="4"/>
        <v>4</v>
      </c>
      <c r="E17" s="20">
        <f t="shared" si="1"/>
        <v>0.42857142857142855</v>
      </c>
    </row>
    <row r="18" spans="1:5" x14ac:dyDescent="0.25">
      <c r="A18" s="18" t="s">
        <v>264</v>
      </c>
      <c r="B18" s="19">
        <v>32</v>
      </c>
      <c r="C18" s="19">
        <v>25</v>
      </c>
      <c r="D18" s="19">
        <f t="shared" ref="D18" si="5">C18-B18</f>
        <v>-7</v>
      </c>
      <c r="E18" s="20">
        <f t="shared" ref="E18" si="6">B18/C18</f>
        <v>1.28</v>
      </c>
    </row>
    <row r="19" spans="1:5" x14ac:dyDescent="0.25">
      <c r="A19" s="18" t="s">
        <v>21</v>
      </c>
      <c r="B19" s="19">
        <v>14</v>
      </c>
      <c r="C19" s="19">
        <v>15</v>
      </c>
      <c r="D19" s="19">
        <f t="shared" si="4"/>
        <v>1</v>
      </c>
      <c r="E19" s="20">
        <f t="shared" si="1"/>
        <v>0.93333333333333335</v>
      </c>
    </row>
    <row r="20" spans="1:5" x14ac:dyDescent="0.25">
      <c r="A20" s="18" t="s">
        <v>22</v>
      </c>
      <c r="B20" s="19">
        <v>3</v>
      </c>
      <c r="C20" s="19">
        <v>3</v>
      </c>
      <c r="D20" s="19">
        <f t="shared" si="4"/>
        <v>0</v>
      </c>
      <c r="E20" s="20">
        <f t="shared" si="1"/>
        <v>1</v>
      </c>
    </row>
    <row r="21" spans="1:5" x14ac:dyDescent="0.25">
      <c r="A21" s="18" t="s">
        <v>23</v>
      </c>
      <c r="B21" s="19">
        <v>27</v>
      </c>
      <c r="C21" s="19">
        <v>26</v>
      </c>
      <c r="D21" s="19">
        <f t="shared" si="4"/>
        <v>-1</v>
      </c>
      <c r="E21" s="20">
        <f t="shared" si="1"/>
        <v>1.0384615384615385</v>
      </c>
    </row>
    <row r="22" spans="1:5" x14ac:dyDescent="0.25">
      <c r="A22" s="18" t="s">
        <v>24</v>
      </c>
      <c r="B22" s="21">
        <v>1</v>
      </c>
      <c r="C22" s="21">
        <v>34</v>
      </c>
      <c r="D22" s="21">
        <f t="shared" si="4"/>
        <v>33</v>
      </c>
      <c r="E22" s="22">
        <f t="shared" si="1"/>
        <v>2.9411764705882353E-2</v>
      </c>
    </row>
    <row r="23" spans="1:5" x14ac:dyDescent="0.25">
      <c r="A23" s="23" t="s">
        <v>25</v>
      </c>
      <c r="B23" s="24">
        <f>SUM(B14:B22)</f>
        <v>781</v>
      </c>
      <c r="C23" s="24">
        <f>SUM(C14:C22)</f>
        <v>830</v>
      </c>
      <c r="D23" s="24">
        <f>SUM(D14:D22)</f>
        <v>49</v>
      </c>
      <c r="E23" s="25">
        <f t="shared" si="1"/>
        <v>0.9409638554216867</v>
      </c>
    </row>
    <row r="24" spans="1:5" x14ac:dyDescent="0.25">
      <c r="A24" s="28"/>
      <c r="B24" s="27"/>
      <c r="C24" s="27"/>
      <c r="D24" s="27"/>
      <c r="E24" s="20"/>
    </row>
    <row r="25" spans="1:5" x14ac:dyDescent="0.25">
      <c r="A25" s="18" t="s">
        <v>26</v>
      </c>
      <c r="B25" s="21">
        <v>2</v>
      </c>
      <c r="C25" s="21">
        <v>12</v>
      </c>
      <c r="D25" s="21">
        <f t="shared" ref="D25" si="7">C25-B25</f>
        <v>10</v>
      </c>
      <c r="E25" s="22">
        <f t="shared" ref="E25" si="8">B25/C25</f>
        <v>0.16666666666666666</v>
      </c>
    </row>
    <row r="26" spans="1:5" x14ac:dyDescent="0.25">
      <c r="A26" s="23" t="s">
        <v>27</v>
      </c>
      <c r="B26" s="24">
        <f>SUM(B25:B25)</f>
        <v>2</v>
      </c>
      <c r="C26" s="24">
        <f>SUM(C25:C25)</f>
        <v>12</v>
      </c>
      <c r="D26" s="24">
        <f>SUM(D25:D25)</f>
        <v>10</v>
      </c>
      <c r="E26" s="25">
        <f t="shared" si="1"/>
        <v>0.16666666666666666</v>
      </c>
    </row>
    <row r="27" spans="1:5" x14ac:dyDescent="0.25">
      <c r="A27" s="28"/>
      <c r="B27" s="27"/>
      <c r="C27" s="27"/>
      <c r="D27" s="27"/>
      <c r="E27" s="20"/>
    </row>
    <row r="28" spans="1:5" x14ac:dyDescent="0.25">
      <c r="A28" s="18" t="s">
        <v>28</v>
      </c>
      <c r="B28" s="19">
        <f>434-38</f>
        <v>396</v>
      </c>
      <c r="C28" s="19">
        <v>554</v>
      </c>
      <c r="D28" s="19">
        <f t="shared" ref="D28:D29" si="9">C28-B28</f>
        <v>158</v>
      </c>
      <c r="E28" s="20">
        <f t="shared" si="1"/>
        <v>0.71480144404332135</v>
      </c>
    </row>
    <row r="29" spans="1:5" x14ac:dyDescent="0.25">
      <c r="A29" s="18" t="s">
        <v>29</v>
      </c>
      <c r="B29" s="21">
        <f>-228+130+38</f>
        <v>-60</v>
      </c>
      <c r="C29" s="21">
        <v>-808</v>
      </c>
      <c r="D29" s="21">
        <f t="shared" si="9"/>
        <v>-748</v>
      </c>
      <c r="E29" s="22">
        <f t="shared" si="1"/>
        <v>7.4257425742574254E-2</v>
      </c>
    </row>
    <row r="30" spans="1:5" x14ac:dyDescent="0.25">
      <c r="A30" s="23" t="s">
        <v>30</v>
      </c>
      <c r="B30" s="24">
        <f>B28+B29</f>
        <v>336</v>
      </c>
      <c r="C30" s="24">
        <f>C28+C29</f>
        <v>-254</v>
      </c>
      <c r="D30" s="24">
        <f>D28+D29</f>
        <v>-590</v>
      </c>
      <c r="E30" s="25">
        <f t="shared" si="1"/>
        <v>-1.3228346456692914</v>
      </c>
    </row>
    <row r="31" spans="1:5" x14ac:dyDescent="0.25">
      <c r="A31" s="28"/>
      <c r="B31" s="27"/>
      <c r="C31" s="27"/>
      <c r="D31" s="27"/>
      <c r="E31" s="20"/>
    </row>
    <row r="32" spans="1:5" x14ac:dyDescent="0.25">
      <c r="A32" s="18" t="s">
        <v>267</v>
      </c>
      <c r="B32" s="21">
        <v>5</v>
      </c>
      <c r="C32" s="21">
        <v>7</v>
      </c>
      <c r="D32" s="21">
        <f t="shared" ref="D32" si="10">C32-B32</f>
        <v>2</v>
      </c>
      <c r="E32" s="22">
        <f t="shared" si="1"/>
        <v>0.7142857142857143</v>
      </c>
    </row>
    <row r="33" spans="1:5" x14ac:dyDescent="0.25">
      <c r="A33" s="18" t="s">
        <v>39</v>
      </c>
      <c r="B33" s="24">
        <f>B32</f>
        <v>5</v>
      </c>
      <c r="C33" s="24">
        <f>C32</f>
        <v>7</v>
      </c>
      <c r="D33" s="24">
        <f>D32</f>
        <v>2</v>
      </c>
      <c r="E33" s="25">
        <f t="shared" si="1"/>
        <v>0.7142857142857143</v>
      </c>
    </row>
    <row r="34" spans="1:5" x14ac:dyDescent="0.25">
      <c r="A34" s="29"/>
      <c r="B34" s="30"/>
      <c r="C34" s="30"/>
      <c r="D34" s="30"/>
      <c r="E34" s="20"/>
    </row>
    <row r="35" spans="1:5" x14ac:dyDescent="0.25">
      <c r="A35" s="31" t="s">
        <v>31</v>
      </c>
      <c r="B35" s="32">
        <f>B12+B23+B26+B30+B33</f>
        <v>2102</v>
      </c>
      <c r="C35" s="32">
        <f>C12+C23+C26+C30+C33</f>
        <v>1459</v>
      </c>
      <c r="D35" s="32">
        <f>D12+D23+D26+D30+D33</f>
        <v>-643</v>
      </c>
      <c r="E35" s="33">
        <f t="shared" si="1"/>
        <v>1.4407128169979437</v>
      </c>
    </row>
    <row r="36" spans="1:5" x14ac:dyDescent="0.25">
      <c r="A36" s="34"/>
      <c r="B36" s="34"/>
      <c r="C36" s="34"/>
      <c r="D36" s="34"/>
      <c r="E36" s="20"/>
    </row>
    <row r="37" spans="1:5" x14ac:dyDescent="0.25">
      <c r="A37" s="18" t="s">
        <v>32</v>
      </c>
      <c r="B37" s="19">
        <v>80</v>
      </c>
      <c r="C37" s="19">
        <v>168</v>
      </c>
      <c r="D37" s="19">
        <f t="shared" ref="D37:D40" si="11">C37-B37</f>
        <v>88</v>
      </c>
      <c r="E37" s="20">
        <f t="shared" si="1"/>
        <v>0.47619047619047616</v>
      </c>
    </row>
    <row r="38" spans="1:5" x14ac:dyDescent="0.25">
      <c r="A38" s="18" t="s">
        <v>33</v>
      </c>
      <c r="B38" s="19">
        <v>18</v>
      </c>
      <c r="C38" s="19">
        <v>94</v>
      </c>
      <c r="D38" s="19">
        <f t="shared" si="11"/>
        <v>76</v>
      </c>
      <c r="E38" s="20">
        <f t="shared" si="1"/>
        <v>0.19148936170212766</v>
      </c>
    </row>
    <row r="39" spans="1:5" x14ac:dyDescent="0.25">
      <c r="A39" s="18" t="s">
        <v>34</v>
      </c>
      <c r="B39" s="19">
        <v>25</v>
      </c>
      <c r="C39" s="19">
        <v>151</v>
      </c>
      <c r="D39" s="19">
        <f t="shared" si="11"/>
        <v>126</v>
      </c>
      <c r="E39" s="20">
        <f t="shared" si="1"/>
        <v>0.16556291390728478</v>
      </c>
    </row>
    <row r="40" spans="1:5" x14ac:dyDescent="0.25">
      <c r="A40" s="18" t="s">
        <v>38</v>
      </c>
      <c r="B40" s="19">
        <v>0</v>
      </c>
      <c r="C40" s="19">
        <v>35</v>
      </c>
      <c r="D40" s="19">
        <f t="shared" si="11"/>
        <v>35</v>
      </c>
      <c r="E40" s="20">
        <f t="shared" si="1"/>
        <v>0</v>
      </c>
    </row>
    <row r="41" spans="1:5" x14ac:dyDescent="0.25">
      <c r="A41" s="35" t="s">
        <v>35</v>
      </c>
      <c r="B41" s="36">
        <f>SUM(B35:B40)</f>
        <v>2225</v>
      </c>
      <c r="C41" s="36">
        <f>SUM(C35:C40)</f>
        <v>1907</v>
      </c>
      <c r="D41" s="36">
        <f>SUM(D35:D40)</f>
        <v>-318</v>
      </c>
      <c r="E41" s="37">
        <f t="shared" si="1"/>
        <v>1.1667540639748295</v>
      </c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80" zoomScaleNormal="80" workbookViewId="0">
      <selection activeCell="P35" sqref="P35"/>
    </sheetView>
  </sheetViews>
  <sheetFormatPr defaultRowHeight="15" x14ac:dyDescent="0.25"/>
  <sheetData>
    <row r="1" spans="1:1" x14ac:dyDescent="0.25">
      <c r="A1" s="7"/>
    </row>
  </sheetData>
  <pageMargins left="0.7" right="0.7" top="0.75" bottom="0.75" header="0.3" footer="0.3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Rekstraryfirlit</vt:lpstr>
      <vt:lpstr>Fjárfestingar</vt:lpstr>
      <vt:lpstr>Rekstrarreikningur</vt:lpstr>
      <vt:lpstr>Fjárfestingar!Print_Area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Pétur Jens Lockton</dc:creator>
  <cp:lastModifiedBy>Pétur Jens Lockton</cp:lastModifiedBy>
  <cp:lastPrinted>2019-12-02T14:45:08Z</cp:lastPrinted>
  <dcterms:created xsi:type="dcterms:W3CDTF">2016-11-24T11:14:37Z</dcterms:created>
  <dcterms:modified xsi:type="dcterms:W3CDTF">2019-12-09T14:18:52Z</dcterms:modified>
</cp:coreProperties>
</file>