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petur\AppData\Local\Temp\OneDocs\2NCY_2g5PkC8lJtBe5yfGg\"/>
    </mc:Choice>
  </mc:AlternateContent>
  <xr:revisionPtr revIDLastSave="0" documentId="8_{4C57FCAB-3C0E-448E-98F3-3B86D8FA7D2C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Rekstraryfirlit" sheetId="12" r:id="rId1"/>
    <sheet name="Fjárfestingar" sheetId="11" r:id="rId2"/>
    <sheet name="Rekstrarreikningur" sheetId="10" r:id="rId3"/>
  </sheets>
  <definedNames>
    <definedName name="_xlnm.Print_Area" localSheetId="1">Fjárfestingar!$A:$E</definedName>
    <definedName name="_xlnm.Print_Area" localSheetId="0">Rekstraryfirlit!#REF!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1" l="1"/>
  <c r="D8" i="11"/>
  <c r="E18" i="11"/>
  <c r="D18" i="11"/>
  <c r="J230" i="12" l="1"/>
  <c r="I230" i="12"/>
  <c r="I224" i="12" s="1"/>
  <c r="I5" i="12" s="1"/>
  <c r="J201" i="12"/>
  <c r="I201" i="12"/>
  <c r="J224" i="12"/>
  <c r="J5" i="12" s="1"/>
  <c r="C5" i="12"/>
  <c r="D5" i="12"/>
  <c r="E5" i="12"/>
  <c r="F5" i="12"/>
  <c r="B5" i="12"/>
  <c r="H224" i="12"/>
  <c r="H5" i="12" s="1"/>
  <c r="K232" i="12"/>
  <c r="K199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5" i="12"/>
  <c r="K226" i="12"/>
  <c r="K227" i="12"/>
  <c r="K228" i="12"/>
  <c r="K229" i="12"/>
  <c r="K7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J234" i="12" l="1"/>
  <c r="G5" i="12"/>
  <c r="K201" i="12"/>
  <c r="K230" i="12"/>
  <c r="K224" i="12" s="1"/>
  <c r="K5" i="12" s="1"/>
  <c r="I234" i="12"/>
  <c r="K234" i="12" l="1"/>
  <c r="E40" i="11" l="1"/>
  <c r="D40" i="11"/>
  <c r="E39" i="11"/>
  <c r="D39" i="11"/>
  <c r="E38" i="11"/>
  <c r="D38" i="11"/>
  <c r="E37" i="11"/>
  <c r="D37" i="11"/>
  <c r="C33" i="11"/>
  <c r="B33" i="11"/>
  <c r="E33" i="11" s="1"/>
  <c r="E32" i="11"/>
  <c r="D32" i="11"/>
  <c r="D33" i="11" s="1"/>
  <c r="C30" i="11"/>
  <c r="B30" i="11"/>
  <c r="E30" i="11" s="1"/>
  <c r="E29" i="11"/>
  <c r="D29" i="11"/>
  <c r="E28" i="11"/>
  <c r="D28" i="11"/>
  <c r="C26" i="11"/>
  <c r="B26" i="11"/>
  <c r="E26" i="11" s="1"/>
  <c r="E25" i="11"/>
  <c r="D25" i="11"/>
  <c r="D26" i="11" s="1"/>
  <c r="C23" i="11"/>
  <c r="B23" i="11"/>
  <c r="E23" i="11" s="1"/>
  <c r="E22" i="11"/>
  <c r="D22" i="11"/>
  <c r="E21" i="11"/>
  <c r="D21" i="11"/>
  <c r="E20" i="11"/>
  <c r="D20" i="11"/>
  <c r="E19" i="11"/>
  <c r="D19" i="11"/>
  <c r="E17" i="11"/>
  <c r="D17" i="11"/>
  <c r="E16" i="11"/>
  <c r="D16" i="11"/>
  <c r="E15" i="11"/>
  <c r="D15" i="11"/>
  <c r="E14" i="11"/>
  <c r="D14" i="11"/>
  <c r="C12" i="11"/>
  <c r="B12" i="11"/>
  <c r="E11" i="11"/>
  <c r="D11" i="11"/>
  <c r="E9" i="11"/>
  <c r="D9" i="11"/>
  <c r="E10" i="11"/>
  <c r="D10" i="11"/>
  <c r="E7" i="11"/>
  <c r="D7" i="11"/>
  <c r="E6" i="11"/>
  <c r="D6" i="11"/>
  <c r="E5" i="11"/>
  <c r="D5" i="11"/>
  <c r="E12" i="11" l="1"/>
  <c r="C35" i="11"/>
  <c r="C41" i="11" s="1"/>
  <c r="D12" i="11"/>
  <c r="D23" i="11"/>
  <c r="D30" i="11"/>
  <c r="B35" i="11"/>
  <c r="D35" i="11" l="1"/>
  <c r="D41" i="11" s="1"/>
  <c r="E35" i="11"/>
  <c r="B41" i="11"/>
  <c r="E41" i="11" s="1"/>
</calcChain>
</file>

<file path=xl/sharedStrings.xml><?xml version="1.0" encoding="utf-8"?>
<sst xmlns="http://schemas.openxmlformats.org/spreadsheetml/2006/main" count="278" uniqueCount="277">
  <si>
    <t>Frávik</t>
  </si>
  <si>
    <t>Málaflokkur / deild</t>
  </si>
  <si>
    <t>Samtals     tekjur</t>
  </si>
  <si>
    <t>Afskriftir</t>
  </si>
  <si>
    <t>Samtals gjöld</t>
  </si>
  <si>
    <t>Fjármagns-liðir</t>
  </si>
  <si>
    <t>Rekstrar- niðurstaða</t>
  </si>
  <si>
    <t>Fjárhags-áætlun</t>
  </si>
  <si>
    <t>SAMTALS</t>
  </si>
  <si>
    <t>Laun og    launatengd    gjöld</t>
  </si>
  <si>
    <t>Breyting lífeyrisskuld-bindinga</t>
  </si>
  <si>
    <t>Annar rekstrar-kostnaður</t>
  </si>
  <si>
    <t>A hluti (í þús.kr.)</t>
  </si>
  <si>
    <t>Fjárfestinga-áætlun ársins</t>
  </si>
  <si>
    <t>Óráðstafað af áætlun ársins</t>
  </si>
  <si>
    <t>Nýting í %</t>
  </si>
  <si>
    <t xml:space="preserve">Varmárskóli - endurbætur </t>
  </si>
  <si>
    <t>Lágafellsskóli - endurbætur</t>
  </si>
  <si>
    <t>Helgafellsskóli - nýbygging</t>
  </si>
  <si>
    <t>Samtals fjárfest í skólum</t>
  </si>
  <si>
    <t>Ævintýragarður</t>
  </si>
  <si>
    <t>Skátaheimili</t>
  </si>
  <si>
    <t>Stikaðar gönguleiðir</t>
  </si>
  <si>
    <t>Golfvellir</t>
  </si>
  <si>
    <t>Skíðasvæði</t>
  </si>
  <si>
    <t>Samtals fjárfest í íþr. og tómst. mannvirkjum</t>
  </si>
  <si>
    <t>Hlégarður</t>
  </si>
  <si>
    <t>Samtals fjárfest í öðrum mannvirkum</t>
  </si>
  <si>
    <t>Fjárfest í gatnagerð</t>
  </si>
  <si>
    <t>Tekjur af gatnagerðargjöldum</t>
  </si>
  <si>
    <r>
      <t xml:space="preserve">Samtals fjárfest í gatnagerð </t>
    </r>
    <r>
      <rPr>
        <sz val="11"/>
        <rFont val="Calibri"/>
        <family val="2"/>
        <scheme val="minor"/>
      </rPr>
      <t>(nettó)</t>
    </r>
  </si>
  <si>
    <t>Samtals fjárfestingar  A-hluta</t>
  </si>
  <si>
    <t>Fjárfesti í fráveitu (nettó)</t>
  </si>
  <si>
    <t>Fjárfest í hitaveitu (nettó)</t>
  </si>
  <si>
    <t>Fjárfesti í vatnsveitu (nettó)</t>
  </si>
  <si>
    <t>Samtals fjárfestingar í A og B hluta</t>
  </si>
  <si>
    <t>Íþróttamiðstöðin að Lágafelli</t>
  </si>
  <si>
    <t>Íþróttamiðstöðin að Varmá</t>
  </si>
  <si>
    <t>Fjárfesti í félagslegum íbúðum</t>
  </si>
  <si>
    <t>Samtals fjárfest í bifreiðum og tækjum</t>
  </si>
  <si>
    <t>Brúarland - endurbætur</t>
  </si>
  <si>
    <t>Krikaskóli - endurbætur</t>
  </si>
  <si>
    <t>Leikskólar - aðstaða fyrir 1-2ja ára börn - leiktæki á lóð</t>
  </si>
  <si>
    <t>0000..0999</t>
  </si>
  <si>
    <t>1000..1820|1822..1999</t>
  </si>
  <si>
    <t>2000..6999|9000..9999</t>
  </si>
  <si>
    <t>8000..8999</t>
  </si>
  <si>
    <t>7000..7999</t>
  </si>
  <si>
    <t>00  SKATTTEKJUR</t>
  </si>
  <si>
    <t>00010  Útsvör</t>
  </si>
  <si>
    <t>00060  Fasteignaskattar</t>
  </si>
  <si>
    <t>00110  Framlög úr Jöfnunarsjóði</t>
  </si>
  <si>
    <t>00350  Lóðarleiga</t>
  </si>
  <si>
    <t>02  FÉLAGSÞJÓNUSTA</t>
  </si>
  <si>
    <t>02010  Fjölskyldunefnd</t>
  </si>
  <si>
    <t>02020  Skrifstofa félagsþjónustu</t>
  </si>
  <si>
    <t>02110  Fjárhagsaðstoð</t>
  </si>
  <si>
    <t>02170  Móttaka flóttafólks</t>
  </si>
  <si>
    <t>02172  Flóttafólk</t>
  </si>
  <si>
    <t>02180  Sérstakur húsnæðisstuðningur</t>
  </si>
  <si>
    <t>02190  Önnur félagsleg aðstoð</t>
  </si>
  <si>
    <t>02330  Niðurgreiðsla dvalargjalda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</si>
  <si>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</si>
  <si>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</si>
  <si>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</si>
  <si>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</si>
  <si>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</si>
  <si>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</si>
  <si>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</si>
  <si>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02510  Málefni fatlaðra</t>
  </si>
  <si>
    <t>02520  Frekari liðveisla</t>
  </si>
  <si>
    <t>02564  Hulduhlíð búsetukjarni</t>
  </si>
  <si>
    <t>02565  Klapparhlíð búsetukjarni</t>
  </si>
  <si>
    <t>02566  Þverholt búsetukjarni</t>
  </si>
  <si>
    <t>02567  Heimili fyrir börn</t>
  </si>
  <si>
    <t>02569  Áfangaheimili fyrir geðfatlaða</t>
  </si>
  <si>
    <t>02570  Skammtímavistun fyrir fatlaða</t>
  </si>
  <si>
    <t>02580  Dagþjónusta fyrir fatlaða</t>
  </si>
  <si>
    <t>02590  Stuðningsfjölskyldur</t>
  </si>
  <si>
    <t>02810  Ýmsir styrkir - félagsmál</t>
  </si>
  <si>
    <t>03  HEILBRIGÐISMÁL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</si>
  <si>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</si>
  <si>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</si>
  <si>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</si>
  <si>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</si>
  <si>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</si>
  <si>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</si>
  <si>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</si>
  <si>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</si>
  <si>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</si>
  <si>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</si>
  <si>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</si>
  <si>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04203  Krikaskóli</t>
  </si>
  <si>
    <t>04205  Lágafellsskóli</t>
  </si>
  <si>
    <t>04208  Höfðaberg</t>
  </si>
  <si>
    <t>04270  Nemendur í öðrum skólum</t>
  </si>
  <si>
    <t>04281  Frístundasel Varmárskóla</t>
  </si>
  <si>
    <t>04285  Frístundasel Lágafellsskóla</t>
  </si>
  <si>
    <t>04289  Frístund fatlaðra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</si>
  <si>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</si>
  <si>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</si>
  <si>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</si>
  <si>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</si>
  <si>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</si>
  <si>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04810  Ýmsir styrkir - fræðslumál</t>
  </si>
  <si>
    <t>05  MENNINGARMÁL</t>
  </si>
  <si>
    <t>05010  Menningar- og nýsköpunarnefnd</t>
  </si>
  <si>
    <t>05030  Laxnesssetur</t>
  </si>
  <si>
    <t>05220  Bókasafn</t>
  </si>
  <si>
    <t>05310  Héraðskjalasafn</t>
  </si>
  <si>
    <t>05510  Lista og menningarsjóður</t>
  </si>
  <si>
    <t>05520  Listasalur</t>
  </si>
  <si>
    <t xml:space="preserve">05730  Jól, áramót, þrettándi </t>
  </si>
  <si>
    <t>05740  Í túninu heima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</si>
  <si>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</si>
  <si>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</si>
  <si>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</si>
  <si>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</si>
  <si>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</si>
  <si>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</si>
  <si>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</si>
  <si>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</si>
  <si>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</si>
  <si>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</si>
  <si>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</si>
  <si>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</si>
  <si>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</si>
  <si>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</si>
  <si>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</si>
  <si>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</si>
  <si>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</si>
  <si>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</si>
  <si>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</si>
  <si>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</si>
  <si>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</si>
  <si>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07  BRUNAMÁL OG ALMANNAVARNIR</t>
  </si>
  <si>
    <t>07210  Slökkvilið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</si>
  <si>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</si>
  <si>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</si>
  <si>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</si>
  <si>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</si>
  <si>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</si>
  <si>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</si>
  <si>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</si>
  <si>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</si>
  <si>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</si>
  <si>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</si>
  <si>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</si>
  <si>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</si>
  <si>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</si>
  <si>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</si>
  <si>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  UMFERÐAR- OG SAMGÖNGUMÁL</t>
  </si>
  <si>
    <t>10030  Viðhald gatnakerfis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</si>
  <si>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</si>
  <si>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</si>
  <si>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</si>
  <si>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</si>
  <si>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</si>
  <si>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</si>
  <si>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</si>
  <si>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</si>
  <si>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</si>
  <si>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11020  Umhverfisdeild og Staðardagskrá 21</t>
  </si>
  <si>
    <t>11310  Garðyrkjudeild</t>
  </si>
  <si>
    <t>11410  Opin svæði</t>
  </si>
  <si>
    <t>11430  Leikvellir</t>
  </si>
  <si>
    <t>11440  Garðlönd</t>
  </si>
  <si>
    <t>11610  Jólaskreytingar</t>
  </si>
  <si>
    <t>11710  Minka- og refaeyðing</t>
  </si>
  <si>
    <t>13  ATVINNUMÁL</t>
  </si>
  <si>
    <t>13210  Landbúnaður</t>
  </si>
  <si>
    <t>21  SAMEIGNINLEGUR KOSTNAÐUR</t>
  </si>
  <si>
    <t>21010  Bæjarstjórn</t>
  </si>
  <si>
    <t>21030  Bæjarráð</t>
  </si>
  <si>
    <t>21040  Lýðræðis- og mannréttindanefnd</t>
  </si>
  <si>
    <t>21070  Endurskoðun</t>
  </si>
  <si>
    <t>21410  Skrifstofa bæjarfélagsins</t>
  </si>
  <si>
    <t>21420  Fjármáladeild</t>
  </si>
  <si>
    <t>21430  Mannauðsdeild</t>
  </si>
  <si>
    <t>21450  Upplýsingatækni</t>
  </si>
  <si>
    <t>21630  Hækkun lífeyrisskuldbindingar</t>
  </si>
  <si>
    <t>21640  Áfallið orlof</t>
  </si>
  <si>
    <t>21710  Vinarbæjartengsl</t>
  </si>
  <si>
    <t>28  FJÁRMUNATEKJUR, FJÁRMAGNSGJÖLD</t>
  </si>
  <si>
    <t>28010  Vaxta- og verðbótatekjur af veltufjármunum</t>
  </si>
  <si>
    <t>28020  Tekjur af eignahlutum</t>
  </si>
  <si>
    <t>28030  Vaxta og verðbótatekjur</t>
  </si>
  <si>
    <t>28110  Vaxta og verðbótagjöld</t>
  </si>
  <si>
    <t>31  EIGNASJÓÐUR REKSTUR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</si>
  <si>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</si>
  <si>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</si>
  <si>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</si>
  <si>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</si>
  <si>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</si>
  <si>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</si>
  <si>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</si>
  <si>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</si>
  <si>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</si>
  <si>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</si>
  <si>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</si>
  <si>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</si>
  <si>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</si>
  <si>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</si>
  <si>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</si>
  <si>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</si>
  <si>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</si>
  <si>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</si>
  <si>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</si>
  <si>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</si>
  <si>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</si>
  <si>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</si>
  <si>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</si>
  <si>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</si>
  <si>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</si>
  <si>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</si>
  <si>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</si>
  <si>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</si>
  <si>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</si>
  <si>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31625  Golfvöllur</t>
  </si>
  <si>
    <t>31630  Stikaðar gönguleiðir</t>
  </si>
  <si>
    <t>31635  Bláfjöll skiðaaðstaða</t>
  </si>
  <si>
    <t>31700  Ýmsar fasteignir, lóðir og lendur</t>
  </si>
  <si>
    <t>31805  Leiga: Listaskóli</t>
  </si>
  <si>
    <t>31810  Leiga: Bókasafn og Héraðsskjalasafn</t>
  </si>
  <si>
    <t>31815  Leiga: 2. hæð í Kjarna</t>
  </si>
  <si>
    <t>31970  Fjármagnsliðir</t>
  </si>
  <si>
    <t>33  ÞJÓNUSTUSTÖÐ  REKSTUR</t>
  </si>
  <si>
    <t>33210  Þjónustustöð</t>
  </si>
  <si>
    <t>33240  Trésmiðja</t>
  </si>
  <si>
    <t>33310  Vélar</t>
  </si>
  <si>
    <t>33510  Bifreiðar þjónustustöðvar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</si>
  <si>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</si>
  <si>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</si>
  <si>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</si>
  <si>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</si>
  <si>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</si>
  <si>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43890  Afskriftir vatnsveitu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</si>
  <si>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</si>
  <si>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</si>
  <si>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</si>
  <si>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</si>
  <si>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</si>
  <si>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</si>
  <si>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47260  Nýlagnir hitaveitu</t>
  </si>
  <si>
    <t>47810  Fjármunatekjur</t>
  </si>
  <si>
    <t>47840  Fjármagnsgjöld hitaveitu</t>
  </si>
  <si>
    <t>47890  Afskriftir hitaveitu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</si>
  <si>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</si>
  <si>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</si>
  <si>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</si>
  <si>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</si>
  <si>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</si>
  <si>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</si>
  <si>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</si>
  <si>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</si>
  <si>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</si>
  <si>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</si>
  <si>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</si>
  <si>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</si>
  <si>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Millifærslur</t>
  </si>
  <si>
    <t>Rekstrarniðurstaða  A-hluta</t>
  </si>
  <si>
    <t>Rekstrarniðurstaða A og B-hluta</t>
  </si>
  <si>
    <t>Mosfellsbær - rekstur janúar til júní 2019</t>
  </si>
  <si>
    <t>02710  Ýmis lögbundin framlög</t>
  </si>
  <si>
    <t>03220  Heilbrigðiseftirlit</t>
  </si>
  <si>
    <t>04206  Helgafellsskóli</t>
  </si>
  <si>
    <t>04520  Umferðarskólinn ungir vegfarendur</t>
  </si>
  <si>
    <t>05720  Þjóðhátíð 17. júní</t>
  </si>
  <si>
    <t>21610  Launanefnd - kjarasamningar</t>
  </si>
  <si>
    <t>21750  Samstarf sveitafélaga</t>
  </si>
  <si>
    <t>31070  Gatnagerð</t>
  </si>
  <si>
    <t>Fjárfesting janúar til júní 2019</t>
  </si>
  <si>
    <t>Fjárfest í janúar til júní</t>
  </si>
  <si>
    <t>Gervigrasvellir</t>
  </si>
  <si>
    <t>Leirvogstunguskóli - viðbygging</t>
  </si>
  <si>
    <t>Fjölnota íþróttahús (-g.g.)</t>
  </si>
  <si>
    <t>Bifreiðar og tæki þjónustustöðvar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</si>
</sst>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mkr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Book Antiqua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3" fontId="4" fillId="0" borderId="0" xfId="0" applyNumberFormat="1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9" fillId="0" borderId="0" xfId="1" applyFont="1" applyBorder="1"/>
    <xf numFmtId="0" fontId="10" fillId="0" borderId="0" xfId="1" applyFont="1" applyBorder="1"/>
    <xf numFmtId="0" fontId="3" fillId="0" borderId="0" xfId="1"/>
    <xf numFmtId="0" fontId="11" fillId="3" borderId="1" xfId="1" applyFont="1" applyFill="1" applyBorder="1"/>
    <xf numFmtId="1" fontId="12" fillId="4" borderId="1" xfId="1" applyNumberFormat="1" applyFont="1" applyFill="1" applyBorder="1" applyAlignment="1">
      <alignment horizontal="center" wrapText="1"/>
    </xf>
    <xf numFmtId="0" fontId="3" fillId="0" borderId="2" xfId="1" applyFont="1" applyFill="1" applyBorder="1"/>
    <xf numFmtId="3" fontId="3" fillId="0" borderId="3" xfId="1" applyNumberFormat="1" applyFont="1" applyFill="1" applyBorder="1"/>
    <xf numFmtId="3" fontId="3" fillId="0" borderId="2" xfId="1" applyNumberFormat="1" applyBorder="1"/>
    <xf numFmtId="0" fontId="0" fillId="0" borderId="2" xfId="0" applyFill="1" applyBorder="1"/>
    <xf numFmtId="164" fontId="0" fillId="0" borderId="2" xfId="0" applyNumberFormat="1" applyFont="1" applyFill="1" applyBorder="1"/>
    <xf numFmtId="9" fontId="0" fillId="0" borderId="2" xfId="2" applyFont="1" applyFill="1" applyBorder="1"/>
    <xf numFmtId="164" fontId="0" fillId="0" borderId="4" xfId="0" applyNumberFormat="1" applyFont="1" applyFill="1" applyBorder="1"/>
    <xf numFmtId="9" fontId="0" fillId="0" borderId="4" xfId="2" applyFont="1" applyFill="1" applyBorder="1"/>
    <xf numFmtId="0" fontId="11" fillId="0" borderId="2" xfId="0" applyFont="1" applyFill="1" applyBorder="1"/>
    <xf numFmtId="164" fontId="11" fillId="0" borderId="2" xfId="0" applyNumberFormat="1" applyFont="1" applyFill="1" applyBorder="1"/>
    <xf numFmtId="9" fontId="1" fillId="0" borderId="2" xfId="2" applyFont="1" applyFill="1" applyBorder="1"/>
    <xf numFmtId="0" fontId="13" fillId="0" borderId="2" xfId="1" applyFont="1" applyFill="1" applyBorder="1"/>
    <xf numFmtId="3" fontId="13" fillId="0" borderId="3" xfId="1" applyNumberFormat="1" applyFont="1" applyFill="1" applyBorder="1"/>
    <xf numFmtId="0" fontId="0" fillId="0" borderId="2" xfId="0" applyFont="1" applyFill="1" applyBorder="1"/>
    <xf numFmtId="0" fontId="15" fillId="0" borderId="2" xfId="1" applyFont="1" applyFill="1" applyBorder="1"/>
    <xf numFmtId="3" fontId="13" fillId="0" borderId="2" xfId="1" applyNumberFormat="1" applyFont="1" applyFill="1" applyBorder="1"/>
    <xf numFmtId="0" fontId="11" fillId="0" borderId="5" xfId="1" applyFont="1" applyFill="1" applyBorder="1"/>
    <xf numFmtId="164" fontId="11" fillId="0" borderId="1" xfId="0" applyNumberFormat="1" applyFont="1" applyFill="1" applyBorder="1"/>
    <xf numFmtId="9" fontId="1" fillId="0" borderId="6" xfId="2" applyFont="1" applyFill="1" applyBorder="1"/>
    <xf numFmtId="0" fontId="13" fillId="0" borderId="2" xfId="1" applyFont="1" applyBorder="1"/>
    <xf numFmtId="0" fontId="11" fillId="5" borderId="1" xfId="1" applyFont="1" applyFill="1" applyBorder="1"/>
    <xf numFmtId="164" fontId="11" fillId="5" borderId="1" xfId="0" applyNumberFormat="1" applyFont="1" applyFill="1" applyBorder="1"/>
    <xf numFmtId="9" fontId="11" fillId="5" borderId="1" xfId="0" applyNumberFormat="1" applyFont="1" applyFill="1" applyBorder="1"/>
    <xf numFmtId="3" fontId="16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0" fillId="0" borderId="0" xfId="0" applyNumberFormat="1"/>
    <xf numFmtId="3" fontId="17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/>
    <xf numFmtId="3" fontId="1" fillId="0" borderId="0" xfId="0" applyNumberFormat="1" applyFont="1" applyFill="1"/>
    <xf numFmtId="0" fontId="0" fillId="0" borderId="0" xfId="0" applyAlignment="1">
      <alignment horizontal="left" indent="3"/>
    </xf>
    <xf numFmtId="3" fontId="1" fillId="0" borderId="7" xfId="0" applyNumberFormat="1" applyFont="1" applyBorder="1"/>
    <xf numFmtId="3" fontId="1" fillId="0" borderId="0" xfId="0" applyNumberFormat="1" applyFont="1" applyBorder="1"/>
    <xf numFmtId="3" fontId="18" fillId="0" borderId="0" xfId="0" applyNumberFormat="1" applyFont="1"/>
    <xf numFmtId="0" fontId="0" fillId="0" borderId="0" xfId="0" applyFill="1"/>
    <xf numFmtId="0" fontId="0" fillId="0" borderId="0" xfId="0" applyFont="1" applyFill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468061</xdr:colOff>
      <xdr:row>41</xdr:row>
      <xdr:rowOff>160928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E1E757-CFD3-4C30-BEE7-C90ACA900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1905" cy="79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7"/>
  <sheetViews>
    <sheetView tabSelected="1" zoomScale="80" zoomScaleNormal="80" workbookViewId="0">
      <pane ySplit="3" topLeftCell="A4" activePane="bottomLeft" state="frozen"/>
      <selection pane="bottomLeft" activeCell="O99" sqref="O99"/>
    </sheetView>
  </sheetViews>
  <sheetFormatPr defaultRowHeight="15" outlineLevelRow="1" x14ac:dyDescent="0.25"/>
  <cols>
    <col min="1" max="1" width="51.7109375" customWidth="1"/>
    <col min="2" max="2" width="15.42578125" customWidth="1"/>
    <col min="3" max="3" width="15.42578125" style="7" customWidth="1"/>
    <col min="4" max="4" width="14.7109375" style="7" customWidth="1"/>
    <col min="5" max="5" width="16" style="7" customWidth="1"/>
    <col min="6" max="8" width="15" style="7" customWidth="1"/>
    <col min="9" max="10" width="16" style="7" customWidth="1"/>
    <col min="11" max="11" width="16" customWidth="1"/>
  </cols>
  <sheetData>
    <row r="1" spans="1:11" s="7" customFormat="1" ht="23.25" x14ac:dyDescent="0.35">
      <c r="A1" s="1" t="s">
        <v>262</v>
      </c>
      <c r="B1" s="8"/>
    </row>
    <row r="2" spans="1:11" s="7" customFormat="1" x14ac:dyDescent="0.25">
      <c r="B2" s="2"/>
      <c r="C2" s="2"/>
      <c r="D2" s="2"/>
      <c r="E2" s="2"/>
      <c r="F2" s="2"/>
      <c r="G2" s="2"/>
      <c r="H2" s="2"/>
    </row>
    <row r="3" spans="1:11" s="6" customFormat="1" ht="62.25" customHeight="1" x14ac:dyDescent="0.3">
      <c r="A3" s="3" t="s">
        <v>1</v>
      </c>
      <c r="B3" s="4" t="s">
        <v>2</v>
      </c>
      <c r="C3" s="4" t="s">
        <v>9</v>
      </c>
      <c r="D3" s="4" t="s">
        <v>10</v>
      </c>
      <c r="E3" s="4" t="s">
        <v>11</v>
      </c>
      <c r="F3" s="4" t="s">
        <v>3</v>
      </c>
      <c r="G3" s="38" t="s">
        <v>4</v>
      </c>
      <c r="H3" s="38" t="s">
        <v>5</v>
      </c>
      <c r="I3" s="5" t="s">
        <v>6</v>
      </c>
      <c r="J3" s="5" t="s">
        <v>7</v>
      </c>
      <c r="K3" s="4" t="s">
        <v>0</v>
      </c>
    </row>
    <row r="4" spans="1:11" s="39" customFormat="1" ht="22.5" hidden="1" x14ac:dyDescent="0.2">
      <c r="A4" s="40"/>
      <c r="B4" s="41" t="s">
        <v>43</v>
      </c>
      <c r="C4" s="41" t="s">
        <v>44</v>
      </c>
      <c r="D4" s="41">
        <v>1821</v>
      </c>
      <c r="E4" s="41" t="s">
        <v>45</v>
      </c>
      <c r="F4" s="41" t="s">
        <v>46</v>
      </c>
      <c r="G4" s="42"/>
      <c r="H4" s="42" t="s">
        <v>47</v>
      </c>
      <c r="I4" s="44"/>
      <c r="J4" s="44"/>
      <c r="K4" s="41"/>
    </row>
    <row r="5" spans="1:11" s="8" customFormat="1" x14ac:dyDescent="0.25">
      <c r="A5" s="8" t="s">
        <v>8</v>
      </c>
      <c r="B5" s="9">
        <f>B7+B12+B40+B42+B68+B80+B99+B101+B106+B115+B124+B133+B135+B149+B154+B193+B203+B209+B219+B220+B224</f>
        <v>-7183561620</v>
      </c>
      <c r="C5" s="9">
        <f t="shared" ref="C5:H5" si="0">C7+C12+C40+C42+C68+C80+C99+C101+C106+C115+C124+C133+C135+C149+C154+C193+C203+C209+C219+C220+C224</f>
        <v>2618043988</v>
      </c>
      <c r="D5" s="9">
        <f t="shared" si="0"/>
        <v>90000000</v>
      </c>
      <c r="E5" s="9">
        <f t="shared" si="0"/>
        <v>3809179639</v>
      </c>
      <c r="F5" s="9">
        <f t="shared" si="0"/>
        <v>195346210</v>
      </c>
      <c r="G5" s="9">
        <f t="shared" si="0"/>
        <v>6712569837</v>
      </c>
      <c r="H5" s="9">
        <f t="shared" si="0"/>
        <v>296792206</v>
      </c>
      <c r="I5" s="9">
        <f>I7+I12+I40+I42+I68+I80+I99+I101+I106+I115+I124+I133+I135+I149+I154+I193+I203+I209+I219+I220+I224+I232</f>
        <v>-155699579</v>
      </c>
      <c r="J5" s="9">
        <f>J7+J12+J40+J42+J68+J80+J99+J101+J106+J115+J124+J133+J135+J149+J154+J193+J203+J209+J219+J220+J224+J232</f>
        <v>-150597996</v>
      </c>
      <c r="K5" s="9">
        <f>K7+K12+K40+K42+K68+K80+K99+K101+K106+K115+K124+K133+K135+K149+K154+K193+K203+K209+K219+K220+K224+K232</f>
        <v>-5101583</v>
      </c>
    </row>
    <row r="6" spans="1:11" x14ac:dyDescent="0.25">
      <c r="A6" s="7"/>
      <c r="B6" s="7"/>
    </row>
    <row r="7" spans="1:11" s="8" customFormat="1" x14ac:dyDescent="0.25">
      <c r="A7" s="8" t="s">
        <v>48</v>
      </c>
      <c r="B7" s="9">
        <v>-4771598026</v>
      </c>
      <c r="C7" s="9">
        <v>0</v>
      </c>
      <c r="D7" s="8">
        <v>0</v>
      </c>
      <c r="E7" s="8">
        <v>0</v>
      </c>
      <c r="F7" s="9">
        <v>0</v>
      </c>
      <c r="G7" s="9">
        <f t="shared" ref="G7:G63" si="1">SUM(C7:F7)</f>
        <v>0</v>
      </c>
      <c r="H7" s="8">
        <v>0</v>
      </c>
      <c r="I7" s="9">
        <v>-4771598026</v>
      </c>
      <c r="J7" s="9">
        <v>-4784017470</v>
      </c>
      <c r="K7" s="9">
        <f t="shared" ref="K7:K63" si="2">I7-J7</f>
        <v>12419444</v>
      </c>
    </row>
    <row r="8" spans="1:11" hidden="1" outlineLevel="1" x14ac:dyDescent="0.25">
      <c r="A8" s="7" t="s">
        <v>49</v>
      </c>
      <c r="B8" s="43">
        <v>-3309915271</v>
      </c>
      <c r="C8" s="43">
        <v>0</v>
      </c>
      <c r="D8" s="7">
        <v>0</v>
      </c>
      <c r="E8" s="7">
        <v>0</v>
      </c>
      <c r="F8" s="43">
        <v>0</v>
      </c>
      <c r="G8" s="43">
        <f t="shared" si="1"/>
        <v>0</v>
      </c>
      <c r="H8" s="7">
        <v>0</v>
      </c>
      <c r="I8" s="43">
        <v>-3309915271</v>
      </c>
      <c r="J8" s="43">
        <v>-3323437472</v>
      </c>
      <c r="K8" s="45">
        <f t="shared" si="2"/>
        <v>13522201</v>
      </c>
    </row>
    <row r="9" spans="1:11" hidden="1" outlineLevel="1" x14ac:dyDescent="0.25">
      <c r="A9" s="7" t="s">
        <v>50</v>
      </c>
      <c r="B9" s="43">
        <v>-498231939</v>
      </c>
      <c r="C9" s="43">
        <v>0</v>
      </c>
      <c r="D9" s="7">
        <v>0</v>
      </c>
      <c r="E9" s="7">
        <v>0</v>
      </c>
      <c r="F9" s="43">
        <v>0</v>
      </c>
      <c r="G9" s="43">
        <f t="shared" si="1"/>
        <v>0</v>
      </c>
      <c r="H9" s="7">
        <v>0</v>
      </c>
      <c r="I9" s="43">
        <v>-498231939</v>
      </c>
      <c r="J9" s="43">
        <v>-495999998</v>
      </c>
      <c r="K9" s="45">
        <f t="shared" si="2"/>
        <v>-2231941</v>
      </c>
    </row>
    <row r="10" spans="1:11" hidden="1" outlineLevel="1" x14ac:dyDescent="0.25">
      <c r="A10" s="7" t="s">
        <v>51</v>
      </c>
      <c r="B10" s="43">
        <v>-893110328</v>
      </c>
      <c r="C10" s="43">
        <v>0</v>
      </c>
      <c r="D10" s="7">
        <v>0</v>
      </c>
      <c r="E10" s="7">
        <v>0</v>
      </c>
      <c r="F10" s="43">
        <v>0</v>
      </c>
      <c r="G10" s="43">
        <f t="shared" si="1"/>
        <v>0</v>
      </c>
      <c r="H10" s="7">
        <v>0</v>
      </c>
      <c r="I10" s="43">
        <v>-893110328</v>
      </c>
      <c r="J10" s="43">
        <v>-893079998</v>
      </c>
      <c r="K10" s="45">
        <f t="shared" si="2"/>
        <v>-30330</v>
      </c>
    </row>
    <row r="11" spans="1:11" hidden="1" outlineLevel="1" x14ac:dyDescent="0.25">
      <c r="A11" s="7" t="s">
        <v>52</v>
      </c>
      <c r="B11" s="43">
        <v>-70340488</v>
      </c>
      <c r="C11" s="43">
        <v>0</v>
      </c>
      <c r="D11" s="7">
        <v>0</v>
      </c>
      <c r="E11" s="7">
        <v>0</v>
      </c>
      <c r="F11" s="43">
        <v>0</v>
      </c>
      <c r="G11" s="43">
        <f t="shared" si="1"/>
        <v>0</v>
      </c>
      <c r="H11" s="7">
        <v>0</v>
      </c>
      <c r="I11" s="43">
        <v>-70340488</v>
      </c>
      <c r="J11" s="43">
        <v>-71500002</v>
      </c>
      <c r="K11" s="45">
        <f t="shared" si="2"/>
        <v>1159514</v>
      </c>
    </row>
    <row r="12" spans="1:11" s="8" customFormat="1" collapsed="1" x14ac:dyDescent="0.25">
      <c r="A12" s="8" t="s">
        <v>53</v>
      </c>
      <c r="B12" s="9">
        <v>-231955118</v>
      </c>
      <c r="C12" s="9">
        <v>220488490</v>
      </c>
      <c r="D12" s="8">
        <v>0</v>
      </c>
      <c r="E12" s="9">
        <v>955956808</v>
      </c>
      <c r="F12" s="9">
        <v>0</v>
      </c>
      <c r="G12" s="9">
        <f t="shared" si="1"/>
        <v>1176445298</v>
      </c>
      <c r="H12" s="8">
        <v>0</v>
      </c>
      <c r="I12" s="9">
        <v>944490180</v>
      </c>
      <c r="J12" s="9">
        <v>932128556</v>
      </c>
      <c r="K12" s="9">
        <f t="shared" si="2"/>
        <v>12361624</v>
      </c>
    </row>
    <row r="13" spans="1:11" hidden="1" outlineLevel="1" x14ac:dyDescent="0.25">
      <c r="A13" s="7" t="s">
        <v>54</v>
      </c>
      <c r="B13" s="43">
        <v>0</v>
      </c>
      <c r="C13" s="43">
        <v>2243390</v>
      </c>
      <c r="D13" s="7">
        <v>0</v>
      </c>
      <c r="E13" s="7">
        <v>0</v>
      </c>
      <c r="F13" s="43">
        <v>0</v>
      </c>
      <c r="G13" s="43">
        <f t="shared" si="1"/>
        <v>2243390</v>
      </c>
      <c r="H13" s="7">
        <v>0</v>
      </c>
      <c r="I13" s="43">
        <v>2243390</v>
      </c>
      <c r="J13" s="43">
        <v>2748248</v>
      </c>
      <c r="K13" s="45">
        <f t="shared" si="2"/>
        <v>-504858</v>
      </c>
    </row>
    <row r="14" spans="1:11" hidden="1" outlineLevel="1" x14ac:dyDescent="0.25">
      <c r="A14" s="7" t="s">
        <v>55</v>
      </c>
      <c r="B14" s="43">
        <v>-5269914</v>
      </c>
      <c r="C14" s="43">
        <v>30475147</v>
      </c>
      <c r="D14" s="7">
        <v>0</v>
      </c>
      <c r="E14" s="43">
        <v>9675275</v>
      </c>
      <c r="F14" s="43">
        <v>0</v>
      </c>
      <c r="G14" s="43">
        <f t="shared" si="1"/>
        <v>40150422</v>
      </c>
      <c r="H14" s="7">
        <v>0</v>
      </c>
      <c r="I14" s="43">
        <v>34880508</v>
      </c>
      <c r="J14" s="43">
        <v>35054658</v>
      </c>
      <c r="K14" s="45">
        <f t="shared" si="2"/>
        <v>-174150</v>
      </c>
    </row>
    <row r="15" spans="1:11" hidden="1" outlineLevel="1" x14ac:dyDescent="0.25">
      <c r="A15" s="7" t="s">
        <v>56</v>
      </c>
      <c r="B15" s="43">
        <v>0</v>
      </c>
      <c r="C15" s="7">
        <v>0</v>
      </c>
      <c r="D15" s="7">
        <v>0</v>
      </c>
      <c r="E15" s="43">
        <v>29633984</v>
      </c>
      <c r="F15" s="43">
        <v>0</v>
      </c>
      <c r="G15" s="43">
        <f t="shared" si="1"/>
        <v>29633984</v>
      </c>
      <c r="H15" s="7">
        <v>0</v>
      </c>
      <c r="I15" s="43">
        <v>29633984</v>
      </c>
      <c r="J15" s="43">
        <v>23181816</v>
      </c>
      <c r="K15" s="45">
        <f t="shared" si="2"/>
        <v>6452168</v>
      </c>
    </row>
    <row r="16" spans="1:11" hidden="1" outlineLevel="1" x14ac:dyDescent="0.25">
      <c r="A16" s="7" t="s">
        <v>57</v>
      </c>
      <c r="B16" s="43">
        <v>-8354215</v>
      </c>
      <c r="C16" s="43">
        <v>2278950</v>
      </c>
      <c r="D16" s="7">
        <v>0</v>
      </c>
      <c r="E16" s="43">
        <v>6129265</v>
      </c>
      <c r="F16" s="43">
        <v>0</v>
      </c>
      <c r="G16" s="43">
        <f t="shared" si="1"/>
        <v>8408215</v>
      </c>
      <c r="H16" s="7">
        <v>0</v>
      </c>
      <c r="I16" s="43">
        <v>54000</v>
      </c>
      <c r="J16" s="7">
        <v>4</v>
      </c>
      <c r="K16" s="45">
        <f t="shared" si="2"/>
        <v>53996</v>
      </c>
    </row>
    <row r="17" spans="1:11" hidden="1" outlineLevel="1" x14ac:dyDescent="0.25">
      <c r="A17" s="7" t="s">
        <v>58</v>
      </c>
      <c r="B17" s="43">
        <v>0</v>
      </c>
      <c r="C17" s="43">
        <v>0</v>
      </c>
      <c r="D17" s="7">
        <v>0</v>
      </c>
      <c r="E17" s="43">
        <v>966031</v>
      </c>
      <c r="F17" s="43">
        <v>0</v>
      </c>
      <c r="G17" s="43">
        <f t="shared" si="1"/>
        <v>966031</v>
      </c>
      <c r="H17" s="7">
        <v>0</v>
      </c>
      <c r="I17" s="43">
        <v>966031</v>
      </c>
      <c r="J17" s="7">
        <v>0</v>
      </c>
      <c r="K17" s="45">
        <f t="shared" si="2"/>
        <v>966031</v>
      </c>
    </row>
    <row r="18" spans="1:11" hidden="1" outlineLevel="1" x14ac:dyDescent="0.25">
      <c r="A18" s="7" t="s">
        <v>59</v>
      </c>
      <c r="B18" s="43">
        <v>-820000</v>
      </c>
      <c r="C18" s="43">
        <v>0</v>
      </c>
      <c r="D18" s="7">
        <v>0</v>
      </c>
      <c r="E18" s="43">
        <v>16175900</v>
      </c>
      <c r="F18" s="43">
        <v>0</v>
      </c>
      <c r="G18" s="43">
        <f t="shared" si="1"/>
        <v>16175900</v>
      </c>
      <c r="H18" s="7">
        <v>0</v>
      </c>
      <c r="I18" s="43">
        <v>15355900</v>
      </c>
      <c r="J18" s="43">
        <v>17360000</v>
      </c>
      <c r="K18" s="45">
        <f t="shared" si="2"/>
        <v>-2004100</v>
      </c>
    </row>
    <row r="19" spans="1:11" hidden="1" outlineLevel="1" x14ac:dyDescent="0.25">
      <c r="A19" s="7" t="s">
        <v>60</v>
      </c>
      <c r="B19" s="43">
        <v>0</v>
      </c>
      <c r="C19" s="43">
        <v>0</v>
      </c>
      <c r="D19" s="7">
        <v>0</v>
      </c>
      <c r="E19" s="43">
        <v>1728003</v>
      </c>
      <c r="F19" s="43">
        <v>0</v>
      </c>
      <c r="G19" s="43">
        <f t="shared" si="1"/>
        <v>1728003</v>
      </c>
      <c r="H19" s="7">
        <v>0</v>
      </c>
      <c r="I19" s="43">
        <v>1728003</v>
      </c>
      <c r="J19" s="43">
        <v>3186000</v>
      </c>
      <c r="K19" s="45">
        <f t="shared" si="2"/>
        <v>-1457997</v>
      </c>
    </row>
    <row r="20" spans="1:11" hidden="1" outlineLevel="1" x14ac:dyDescent="0.25">
      <c r="A20" s="7" t="s">
        <v>61</v>
      </c>
      <c r="B20" s="43">
        <v>0</v>
      </c>
      <c r="C20" s="43">
        <v>0</v>
      </c>
      <c r="D20" s="7">
        <v>0</v>
      </c>
      <c r="E20" s="43">
        <v>2146402</v>
      </c>
      <c r="F20" s="43">
        <v>0</v>
      </c>
      <c r="G20" s="43">
        <f t="shared" si="1"/>
        <v>2146402</v>
      </c>
      <c r="H20" s="7">
        <v>0</v>
      </c>
      <c r="I20" s="43">
        <v>2146402</v>
      </c>
      <c r="J20" s="43">
        <v>3907144</v>
      </c>
      <c r="K20" s="45">
        <f t="shared" si="2"/>
        <v>-1760742</v>
      </c>
    </row>
    <row r="21" spans="1:11" hidden="1" outlineLevel="1" x14ac:dyDescent="0.25">
      <c r="A21" s="7" t="s">
        <v>62</v>
      </c>
      <c r="B21" s="43">
        <v>979432</v>
      </c>
      <c r="C21" s="43">
        <v>5436651</v>
      </c>
      <c r="D21" s="7">
        <v>0</v>
      </c>
      <c r="E21" s="43">
        <v>8519061</v>
      </c>
      <c r="F21" s="43">
        <v>0</v>
      </c>
      <c r="G21" s="43">
        <f t="shared" si="1"/>
        <v>13955712</v>
      </c>
      <c r="H21" s="7">
        <v>0</v>
      </c>
      <c r="I21" s="43">
        <v>14935144</v>
      </c>
      <c r="J21" s="43">
        <v>9328398</v>
      </c>
      <c r="K21" s="45">
        <f t="shared" si="2"/>
        <v>5606746</v>
      </c>
    </row>
    <row r="22" spans="1:11" hidden="1" outlineLevel="1" x14ac:dyDescent="0.25">
      <c r="A22" s="7" t="s">
        <v>63</v>
      </c>
      <c r="B22" s="7">
        <v>0</v>
      </c>
      <c r="C22" s="43">
        <v>0</v>
      </c>
      <c r="D22" s="7">
        <v>0</v>
      </c>
      <c r="E22" s="43">
        <v>3902773</v>
      </c>
      <c r="F22" s="43">
        <v>0</v>
      </c>
      <c r="G22" s="43">
        <f t="shared" si="1"/>
        <v>3902773</v>
      </c>
      <c r="H22" s="7">
        <v>0</v>
      </c>
      <c r="I22" s="43">
        <v>3902773</v>
      </c>
      <c r="J22" s="43">
        <v>3648000</v>
      </c>
      <c r="K22" s="45">
        <f t="shared" si="2"/>
        <v>254773</v>
      </c>
    </row>
    <row r="23" spans="1:11" hidden="1" outlineLevel="1" x14ac:dyDescent="0.25">
      <c r="A23" s="7" t="s">
        <v>64</v>
      </c>
      <c r="B23" s="43">
        <v>-201194550</v>
      </c>
      <c r="C23" s="43">
        <v>0</v>
      </c>
      <c r="D23" s="7">
        <v>0</v>
      </c>
      <c r="E23" s="43">
        <v>216194550</v>
      </c>
      <c r="F23" s="43">
        <v>0</v>
      </c>
      <c r="G23" s="43">
        <f t="shared" si="1"/>
        <v>216194550</v>
      </c>
      <c r="H23" s="7">
        <v>0</v>
      </c>
      <c r="I23" s="43">
        <v>15000000</v>
      </c>
      <c r="J23" s="43">
        <v>15000000</v>
      </c>
      <c r="K23" s="45">
        <f t="shared" si="2"/>
        <v>0</v>
      </c>
    </row>
    <row r="24" spans="1:11" hidden="1" outlineLevel="1" x14ac:dyDescent="0.25">
      <c r="A24" s="7" t="s">
        <v>65</v>
      </c>
      <c r="B24" s="43">
        <v>-12529470</v>
      </c>
      <c r="C24" s="43">
        <v>0</v>
      </c>
      <c r="D24" s="7">
        <v>0</v>
      </c>
      <c r="E24" s="43">
        <v>63808990</v>
      </c>
      <c r="F24" s="43">
        <v>0</v>
      </c>
      <c r="G24" s="43">
        <f t="shared" si="1"/>
        <v>63808990</v>
      </c>
      <c r="H24" s="7">
        <v>0</v>
      </c>
      <c r="I24" s="43">
        <v>51279520</v>
      </c>
      <c r="J24" s="43">
        <v>54077340</v>
      </c>
      <c r="K24" s="45">
        <f t="shared" si="2"/>
        <v>-2797820</v>
      </c>
    </row>
    <row r="25" spans="1:11" hidden="1" outlineLevel="1" x14ac:dyDescent="0.25">
      <c r="A25" s="7" t="s">
        <v>66</v>
      </c>
      <c r="B25" s="43">
        <v>-423265</v>
      </c>
      <c r="C25" s="43">
        <v>6507769</v>
      </c>
      <c r="D25" s="7">
        <v>0</v>
      </c>
      <c r="E25" s="43">
        <v>15586648</v>
      </c>
      <c r="F25" s="43">
        <v>0</v>
      </c>
      <c r="G25" s="43">
        <f t="shared" si="1"/>
        <v>22094417</v>
      </c>
      <c r="H25" s="7">
        <v>0</v>
      </c>
      <c r="I25" s="43">
        <v>21671152</v>
      </c>
      <c r="J25" s="43">
        <v>20667181</v>
      </c>
      <c r="K25" s="45">
        <f t="shared" si="2"/>
        <v>1003971</v>
      </c>
    </row>
    <row r="26" spans="1:11" hidden="1" outlineLevel="1" x14ac:dyDescent="0.25">
      <c r="A26" s="7" t="s">
        <v>67</v>
      </c>
      <c r="B26" s="43">
        <v>0</v>
      </c>
      <c r="C26" s="43">
        <v>0</v>
      </c>
      <c r="D26" s="7">
        <v>0</v>
      </c>
      <c r="E26" s="43">
        <v>18947239</v>
      </c>
      <c r="F26" s="43">
        <v>0</v>
      </c>
      <c r="G26" s="43">
        <f t="shared" si="1"/>
        <v>18947239</v>
      </c>
      <c r="H26" s="7">
        <v>0</v>
      </c>
      <c r="I26" s="43">
        <v>18947239</v>
      </c>
      <c r="J26" s="43">
        <v>22500000</v>
      </c>
      <c r="K26" s="45">
        <f t="shared" si="2"/>
        <v>-3552761</v>
      </c>
    </row>
    <row r="27" spans="1:11" hidden="1" outlineLevel="1" x14ac:dyDescent="0.25">
      <c r="A27" s="7" t="s">
        <v>68</v>
      </c>
      <c r="B27" s="43">
        <v>-1560000</v>
      </c>
      <c r="C27" s="43">
        <v>18521058</v>
      </c>
      <c r="D27" s="7">
        <v>0</v>
      </c>
      <c r="E27" s="43">
        <v>384349025</v>
      </c>
      <c r="F27" s="43">
        <v>0</v>
      </c>
      <c r="G27" s="43">
        <f t="shared" si="1"/>
        <v>402870083</v>
      </c>
      <c r="H27" s="7">
        <v>0</v>
      </c>
      <c r="I27" s="43">
        <v>401310083</v>
      </c>
      <c r="J27" s="43">
        <v>398421612</v>
      </c>
      <c r="K27" s="45">
        <f t="shared" si="2"/>
        <v>2888471</v>
      </c>
    </row>
    <row r="28" spans="1:11" hidden="1" outlineLevel="1" x14ac:dyDescent="0.25">
      <c r="A28" s="7" t="s">
        <v>69</v>
      </c>
      <c r="B28" s="43">
        <v>0</v>
      </c>
      <c r="C28" s="43">
        <v>19753595</v>
      </c>
      <c r="D28" s="7">
        <v>0</v>
      </c>
      <c r="E28" s="43">
        <v>46305225</v>
      </c>
      <c r="F28" s="43">
        <v>0</v>
      </c>
      <c r="G28" s="43">
        <f t="shared" si="1"/>
        <v>66058820</v>
      </c>
      <c r="H28" s="7">
        <v>0</v>
      </c>
      <c r="I28" s="43">
        <v>66058820</v>
      </c>
      <c r="J28" s="43">
        <v>55177211</v>
      </c>
      <c r="K28" s="45">
        <f t="shared" si="2"/>
        <v>10881609</v>
      </c>
    </row>
    <row r="29" spans="1:11" hidden="1" outlineLevel="1" x14ac:dyDescent="0.25">
      <c r="A29" s="7" t="s">
        <v>70</v>
      </c>
      <c r="B29" s="43">
        <v>0</v>
      </c>
      <c r="C29" s="43">
        <v>0</v>
      </c>
      <c r="D29" s="7">
        <v>0</v>
      </c>
      <c r="E29" s="43">
        <v>55225221</v>
      </c>
      <c r="F29" s="43">
        <v>0</v>
      </c>
      <c r="G29" s="43">
        <f t="shared" si="1"/>
        <v>55225221</v>
      </c>
      <c r="H29" s="7">
        <v>0</v>
      </c>
      <c r="I29" s="43">
        <v>55225221</v>
      </c>
      <c r="J29" s="43">
        <v>49768662</v>
      </c>
      <c r="K29" s="45">
        <f t="shared" si="2"/>
        <v>5456559</v>
      </c>
    </row>
    <row r="30" spans="1:11" hidden="1" outlineLevel="1" x14ac:dyDescent="0.25">
      <c r="A30" s="7" t="s">
        <v>71</v>
      </c>
      <c r="B30" s="43">
        <v>-599685</v>
      </c>
      <c r="C30" s="43">
        <v>38891822</v>
      </c>
      <c r="D30" s="7">
        <v>0</v>
      </c>
      <c r="E30" s="43">
        <v>3152770</v>
      </c>
      <c r="F30" s="43">
        <v>0</v>
      </c>
      <c r="G30" s="43">
        <f t="shared" si="1"/>
        <v>42044592</v>
      </c>
      <c r="H30" s="7">
        <v>0</v>
      </c>
      <c r="I30" s="43">
        <v>41444907</v>
      </c>
      <c r="J30" s="43">
        <v>40882913</v>
      </c>
      <c r="K30" s="45">
        <f t="shared" si="2"/>
        <v>561994</v>
      </c>
    </row>
    <row r="31" spans="1:11" hidden="1" outlineLevel="1" x14ac:dyDescent="0.25">
      <c r="A31" s="7" t="s">
        <v>72</v>
      </c>
      <c r="B31" s="43">
        <v>-851914</v>
      </c>
      <c r="C31" s="43">
        <v>21531271</v>
      </c>
      <c r="D31" s="7">
        <v>0</v>
      </c>
      <c r="E31" s="43">
        <v>2265857</v>
      </c>
      <c r="F31" s="43">
        <v>0</v>
      </c>
      <c r="G31" s="43">
        <f t="shared" si="1"/>
        <v>23797128</v>
      </c>
      <c r="H31" s="7">
        <v>0</v>
      </c>
      <c r="I31" s="43">
        <v>22945214</v>
      </c>
      <c r="J31" s="43">
        <v>28129073</v>
      </c>
      <c r="K31" s="45">
        <f t="shared" si="2"/>
        <v>-5183859</v>
      </c>
    </row>
    <row r="32" spans="1:11" hidden="1" outlineLevel="1" x14ac:dyDescent="0.25">
      <c r="A32" s="7" t="s">
        <v>73</v>
      </c>
      <c r="B32" s="43">
        <v>-1331537</v>
      </c>
      <c r="C32" s="43">
        <v>49048397</v>
      </c>
      <c r="D32" s="7">
        <v>0</v>
      </c>
      <c r="E32" s="43">
        <v>4553548</v>
      </c>
      <c r="F32" s="43">
        <v>0</v>
      </c>
      <c r="G32" s="43">
        <f t="shared" si="1"/>
        <v>53601945</v>
      </c>
      <c r="H32" s="7">
        <v>0</v>
      </c>
      <c r="I32" s="43">
        <v>52270408</v>
      </c>
      <c r="J32" s="43">
        <v>52302969</v>
      </c>
      <c r="K32" s="45">
        <f t="shared" si="2"/>
        <v>-32561</v>
      </c>
    </row>
    <row r="33" spans="1:11" hidden="1" outlineLevel="1" x14ac:dyDescent="0.25">
      <c r="A33" s="7" t="s">
        <v>74</v>
      </c>
      <c r="B33" s="7">
        <v>0</v>
      </c>
      <c r="C33" s="43">
        <v>25800440</v>
      </c>
      <c r="D33" s="7">
        <v>0</v>
      </c>
      <c r="E33" s="43">
        <v>2502407</v>
      </c>
      <c r="F33" s="43">
        <v>0</v>
      </c>
      <c r="G33" s="43">
        <f t="shared" si="1"/>
        <v>28302847</v>
      </c>
      <c r="H33" s="7">
        <v>0</v>
      </c>
      <c r="I33" s="43">
        <v>28302847</v>
      </c>
      <c r="J33" s="43">
        <v>23463133</v>
      </c>
      <c r="K33" s="45">
        <f t="shared" si="2"/>
        <v>4839714</v>
      </c>
    </row>
    <row r="34" spans="1:11" hidden="1" outlineLevel="1" x14ac:dyDescent="0.25">
      <c r="A34" s="7" t="s">
        <v>75</v>
      </c>
      <c r="B34" s="43">
        <v>0</v>
      </c>
      <c r="C34" s="43">
        <v>0</v>
      </c>
      <c r="D34" s="7">
        <v>0</v>
      </c>
      <c r="E34" s="43">
        <v>7022104</v>
      </c>
      <c r="F34" s="43">
        <v>0</v>
      </c>
      <c r="G34" s="43">
        <f t="shared" si="1"/>
        <v>7022104</v>
      </c>
      <c r="H34" s="7">
        <v>0</v>
      </c>
      <c r="I34" s="43">
        <v>7022104</v>
      </c>
      <c r="J34" s="43">
        <v>21155563</v>
      </c>
      <c r="K34" s="45">
        <f t="shared" si="2"/>
        <v>-14133459</v>
      </c>
    </row>
    <row r="35" spans="1:11" hidden="1" outlineLevel="1" x14ac:dyDescent="0.25">
      <c r="A35" s="7" t="s">
        <v>76</v>
      </c>
      <c r="B35" s="43">
        <v>0</v>
      </c>
      <c r="C35" s="43">
        <v>0</v>
      </c>
      <c r="D35" s="7">
        <v>0</v>
      </c>
      <c r="E35" s="43">
        <v>12269876</v>
      </c>
      <c r="F35" s="43">
        <v>0</v>
      </c>
      <c r="G35" s="43">
        <f t="shared" si="1"/>
        <v>12269876</v>
      </c>
      <c r="H35" s="7">
        <v>0</v>
      </c>
      <c r="I35" s="43">
        <v>12269876</v>
      </c>
      <c r="J35" s="43">
        <v>11229288</v>
      </c>
      <c r="K35" s="45">
        <f t="shared" si="2"/>
        <v>1040588</v>
      </c>
    </row>
    <row r="36" spans="1:11" hidden="1" outlineLevel="1" x14ac:dyDescent="0.25">
      <c r="A36" s="7" t="s">
        <v>77</v>
      </c>
      <c r="B36" s="43">
        <v>0</v>
      </c>
      <c r="C36" s="43">
        <v>0</v>
      </c>
      <c r="D36" s="7">
        <v>0</v>
      </c>
      <c r="E36" s="43">
        <v>26580238</v>
      </c>
      <c r="F36" s="43">
        <v>0</v>
      </c>
      <c r="G36" s="43">
        <f t="shared" si="1"/>
        <v>26580238</v>
      </c>
      <c r="H36" s="7">
        <v>0</v>
      </c>
      <c r="I36" s="43">
        <v>26580238</v>
      </c>
      <c r="J36" s="43">
        <v>19557000</v>
      </c>
      <c r="K36" s="45">
        <f t="shared" si="2"/>
        <v>7023238</v>
      </c>
    </row>
    <row r="37" spans="1:11" hidden="1" outlineLevel="1" x14ac:dyDescent="0.25">
      <c r="A37" s="7" t="s">
        <v>78</v>
      </c>
      <c r="B37" s="43">
        <v>0</v>
      </c>
      <c r="C37" s="43">
        <v>0</v>
      </c>
      <c r="D37" s="7">
        <v>0</v>
      </c>
      <c r="E37" s="43">
        <v>14811080</v>
      </c>
      <c r="F37" s="43">
        <v>0</v>
      </c>
      <c r="G37" s="43">
        <f t="shared" si="1"/>
        <v>14811080</v>
      </c>
      <c r="H37" s="7">
        <v>0</v>
      </c>
      <c r="I37" s="43">
        <v>14811080</v>
      </c>
      <c r="J37" s="43">
        <v>18500778</v>
      </c>
      <c r="K37" s="45">
        <f t="shared" si="2"/>
        <v>-3689698</v>
      </c>
    </row>
    <row r="38" spans="1:11" hidden="1" outlineLevel="1" x14ac:dyDescent="0.25">
      <c r="A38" s="7" t="s">
        <v>263</v>
      </c>
      <c r="B38" s="43">
        <v>0</v>
      </c>
      <c r="C38" s="43">
        <v>0</v>
      </c>
      <c r="D38" s="7">
        <v>0</v>
      </c>
      <c r="E38" s="43">
        <v>1309300</v>
      </c>
      <c r="F38" s="43">
        <v>0</v>
      </c>
      <c r="G38" s="43">
        <f t="shared" si="1"/>
        <v>1309300</v>
      </c>
      <c r="H38" s="7">
        <v>0</v>
      </c>
      <c r="I38" s="43">
        <v>1309300</v>
      </c>
      <c r="J38" s="43">
        <v>1111818</v>
      </c>
      <c r="K38" s="45">
        <f t="shared" si="2"/>
        <v>197482</v>
      </c>
    </row>
    <row r="39" spans="1:11" hidden="1" outlineLevel="1" x14ac:dyDescent="0.25">
      <c r="A39" s="7" t="s">
        <v>79</v>
      </c>
      <c r="B39" s="43">
        <v>0</v>
      </c>
      <c r="C39" s="43">
        <v>0</v>
      </c>
      <c r="D39" s="7">
        <v>0</v>
      </c>
      <c r="E39" s="43">
        <v>2196036</v>
      </c>
      <c r="F39" s="43">
        <v>0</v>
      </c>
      <c r="G39" s="43">
        <f t="shared" si="1"/>
        <v>2196036</v>
      </c>
      <c r="H39" s="7">
        <v>0</v>
      </c>
      <c r="I39" s="43">
        <v>2196036</v>
      </c>
      <c r="J39" s="43">
        <v>1769747</v>
      </c>
      <c r="K39" s="45">
        <f t="shared" si="2"/>
        <v>426289</v>
      </c>
    </row>
    <row r="40" spans="1:11" s="8" customFormat="1" collapsed="1" x14ac:dyDescent="0.25">
      <c r="A40" s="8" t="s">
        <v>80</v>
      </c>
      <c r="B40" s="9">
        <v>-11812552</v>
      </c>
      <c r="C40" s="9">
        <v>0</v>
      </c>
      <c r="D40" s="8">
        <v>0</v>
      </c>
      <c r="E40" s="9">
        <v>26428242</v>
      </c>
      <c r="F40" s="9">
        <v>0</v>
      </c>
      <c r="G40" s="9">
        <f t="shared" si="1"/>
        <v>26428242</v>
      </c>
      <c r="H40" s="8">
        <v>0</v>
      </c>
      <c r="I40" s="9">
        <v>14615690</v>
      </c>
      <c r="J40" s="9">
        <v>15060393</v>
      </c>
      <c r="K40" s="9">
        <f t="shared" si="2"/>
        <v>-444703</v>
      </c>
    </row>
    <row r="41" spans="1:11" hidden="1" outlineLevel="1" x14ac:dyDescent="0.25">
      <c r="A41" s="7" t="s">
        <v>264</v>
      </c>
      <c r="B41" s="43">
        <v>-11812552</v>
      </c>
      <c r="C41" s="43">
        <v>0</v>
      </c>
      <c r="D41" s="7">
        <v>0</v>
      </c>
      <c r="E41" s="43">
        <v>26428242</v>
      </c>
      <c r="F41" s="43">
        <v>0</v>
      </c>
      <c r="G41" s="43">
        <f t="shared" si="1"/>
        <v>26428242</v>
      </c>
      <c r="H41" s="7">
        <v>0</v>
      </c>
      <c r="I41" s="43">
        <v>14615690</v>
      </c>
      <c r="J41" s="43">
        <v>15060393</v>
      </c>
      <c r="K41" s="45">
        <f t="shared" si="2"/>
        <v>-444703</v>
      </c>
    </row>
    <row r="42" spans="1:11" s="8" customFormat="1" collapsed="1" x14ac:dyDescent="0.25">
      <c r="A42" s="8" t="s">
        <v>81</v>
      </c>
      <c r="B42" s="9">
        <v>-323397798</v>
      </c>
      <c r="C42" s="9">
        <v>1830010137</v>
      </c>
      <c r="D42" s="8">
        <v>0</v>
      </c>
      <c r="E42" s="9">
        <v>1015150622</v>
      </c>
      <c r="F42" s="9">
        <v>0</v>
      </c>
      <c r="G42" s="9">
        <f t="shared" si="1"/>
        <v>2845160759</v>
      </c>
      <c r="H42" s="8">
        <v>0</v>
      </c>
      <c r="I42" s="9">
        <v>2521762961</v>
      </c>
      <c r="J42" s="9">
        <v>2524855539</v>
      </c>
      <c r="K42" s="9">
        <f t="shared" si="2"/>
        <v>-3092578</v>
      </c>
    </row>
    <row r="43" spans="1:11" hidden="1" outlineLevel="1" x14ac:dyDescent="0.25">
      <c r="A43" s="7" t="s">
        <v>82</v>
      </c>
      <c r="B43" s="43">
        <v>0</v>
      </c>
      <c r="C43" s="43">
        <v>2981706</v>
      </c>
      <c r="D43" s="7">
        <v>0</v>
      </c>
      <c r="E43" s="7">
        <v>0</v>
      </c>
      <c r="F43" s="43">
        <v>0</v>
      </c>
      <c r="G43" s="43">
        <f t="shared" si="1"/>
        <v>2981706</v>
      </c>
      <c r="H43" s="7">
        <v>0</v>
      </c>
      <c r="I43" s="43">
        <v>2981706</v>
      </c>
      <c r="J43" s="43">
        <v>4006386</v>
      </c>
      <c r="K43" s="45">
        <f t="shared" si="2"/>
        <v>-1024680</v>
      </c>
    </row>
    <row r="44" spans="1:11" hidden="1" outlineLevel="1" x14ac:dyDescent="0.25">
      <c r="A44" s="7" t="s">
        <v>83</v>
      </c>
      <c r="B44" s="43">
        <v>-22810443</v>
      </c>
      <c r="C44" s="43">
        <v>27541049</v>
      </c>
      <c r="D44" s="7">
        <v>0</v>
      </c>
      <c r="E44" s="43">
        <v>9327213</v>
      </c>
      <c r="F44" s="43">
        <v>0</v>
      </c>
      <c r="G44" s="43">
        <f t="shared" si="1"/>
        <v>36868262</v>
      </c>
      <c r="H44" s="7">
        <v>0</v>
      </c>
      <c r="I44" s="43">
        <v>14057819</v>
      </c>
      <c r="J44" s="43">
        <v>28842484</v>
      </c>
      <c r="K44" s="45">
        <f t="shared" si="2"/>
        <v>-14784665</v>
      </c>
    </row>
    <row r="45" spans="1:11" hidden="1" outlineLevel="1" x14ac:dyDescent="0.25">
      <c r="A45" s="7" t="s">
        <v>84</v>
      </c>
      <c r="B45" s="43">
        <v>-15128799</v>
      </c>
      <c r="C45" s="43">
        <v>80505011</v>
      </c>
      <c r="D45" s="7">
        <v>0</v>
      </c>
      <c r="E45" s="43">
        <v>21306098</v>
      </c>
      <c r="F45" s="43">
        <v>0</v>
      </c>
      <c r="G45" s="43">
        <f t="shared" si="1"/>
        <v>101811109</v>
      </c>
      <c r="H45" s="7">
        <v>0</v>
      </c>
      <c r="I45" s="43">
        <v>86682310</v>
      </c>
      <c r="J45" s="43">
        <v>75134195</v>
      </c>
      <c r="K45" s="45">
        <f t="shared" si="2"/>
        <v>11548115</v>
      </c>
    </row>
    <row r="46" spans="1:11" hidden="1" outlineLevel="1" x14ac:dyDescent="0.25">
      <c r="A46" s="7" t="s">
        <v>85</v>
      </c>
      <c r="B46" s="43">
        <v>-17113165</v>
      </c>
      <c r="C46" s="43">
        <v>79702387</v>
      </c>
      <c r="D46" s="7">
        <v>0</v>
      </c>
      <c r="E46" s="43">
        <v>19818218</v>
      </c>
      <c r="F46" s="43">
        <v>0</v>
      </c>
      <c r="G46" s="43">
        <f t="shared" si="1"/>
        <v>99520605</v>
      </c>
      <c r="H46" s="7">
        <v>0</v>
      </c>
      <c r="I46" s="43">
        <v>82407440</v>
      </c>
      <c r="J46" s="43">
        <v>81475973</v>
      </c>
      <c r="K46" s="45">
        <f t="shared" si="2"/>
        <v>931467</v>
      </c>
    </row>
    <row r="47" spans="1:11" hidden="1" outlineLevel="1" x14ac:dyDescent="0.25">
      <c r="A47" s="7" t="s">
        <v>86</v>
      </c>
      <c r="B47" s="43">
        <v>-16481157</v>
      </c>
      <c r="C47" s="43">
        <v>86861460</v>
      </c>
      <c r="D47" s="7">
        <v>0</v>
      </c>
      <c r="E47" s="43">
        <v>25252500</v>
      </c>
      <c r="F47" s="43">
        <v>0</v>
      </c>
      <c r="G47" s="43">
        <f t="shared" si="1"/>
        <v>112113960</v>
      </c>
      <c r="H47" s="7">
        <v>0</v>
      </c>
      <c r="I47" s="43">
        <v>95632803</v>
      </c>
      <c r="J47" s="43">
        <v>93506257</v>
      </c>
      <c r="K47" s="45">
        <f t="shared" si="2"/>
        <v>2126546</v>
      </c>
    </row>
    <row r="48" spans="1:11" hidden="1" outlineLevel="1" x14ac:dyDescent="0.25">
      <c r="A48" s="7" t="s">
        <v>87</v>
      </c>
      <c r="B48" s="43">
        <v>-25358839</v>
      </c>
      <c r="C48" s="43">
        <v>112626320</v>
      </c>
      <c r="D48" s="7">
        <v>0</v>
      </c>
      <c r="E48" s="43">
        <v>36673054</v>
      </c>
      <c r="F48" s="43">
        <v>0</v>
      </c>
      <c r="G48" s="43">
        <f t="shared" si="1"/>
        <v>149299374</v>
      </c>
      <c r="H48" s="7">
        <v>0</v>
      </c>
      <c r="I48" s="43">
        <v>123940535</v>
      </c>
      <c r="J48" s="43">
        <v>121823041</v>
      </c>
      <c r="K48" s="45">
        <f t="shared" si="2"/>
        <v>2117494</v>
      </c>
    </row>
    <row r="49" spans="1:11" hidden="1" outlineLevel="1" x14ac:dyDescent="0.25">
      <c r="A49" s="7" t="s">
        <v>88</v>
      </c>
      <c r="B49" s="43">
        <v>-15971791</v>
      </c>
      <c r="C49" s="43">
        <v>62911427</v>
      </c>
      <c r="D49" s="7">
        <v>0</v>
      </c>
      <c r="E49" s="43">
        <v>33965920</v>
      </c>
      <c r="F49" s="43">
        <v>0</v>
      </c>
      <c r="G49" s="43">
        <f t="shared" si="1"/>
        <v>96877347</v>
      </c>
      <c r="H49" s="7">
        <v>0</v>
      </c>
      <c r="I49" s="43">
        <v>80905556</v>
      </c>
      <c r="J49" s="43">
        <v>87354833</v>
      </c>
      <c r="K49" s="45">
        <f t="shared" si="2"/>
        <v>-6449277</v>
      </c>
    </row>
    <row r="50" spans="1:11" hidden="1" outlineLevel="1" x14ac:dyDescent="0.25">
      <c r="A50" s="7" t="s">
        <v>89</v>
      </c>
      <c r="B50" s="43">
        <v>0</v>
      </c>
      <c r="C50" s="43">
        <v>0</v>
      </c>
      <c r="D50" s="7">
        <v>0</v>
      </c>
      <c r="E50" s="43">
        <v>459822</v>
      </c>
      <c r="F50" s="43">
        <v>0</v>
      </c>
      <c r="G50" s="43">
        <f t="shared" si="1"/>
        <v>459822</v>
      </c>
      <c r="H50" s="7">
        <v>0</v>
      </c>
      <c r="I50" s="43">
        <v>459822</v>
      </c>
      <c r="J50" s="43">
        <v>261994</v>
      </c>
      <c r="K50" s="45">
        <f t="shared" si="2"/>
        <v>197828</v>
      </c>
    </row>
    <row r="51" spans="1:11" hidden="1" outlineLevel="1" x14ac:dyDescent="0.25">
      <c r="A51" s="7" t="s">
        <v>90</v>
      </c>
      <c r="B51" s="43">
        <v>0</v>
      </c>
      <c r="C51" s="43">
        <v>0</v>
      </c>
      <c r="D51" s="7">
        <v>0</v>
      </c>
      <c r="E51" s="43">
        <v>97777909</v>
      </c>
      <c r="F51" s="43">
        <v>0</v>
      </c>
      <c r="G51" s="43">
        <f t="shared" si="1"/>
        <v>97777909</v>
      </c>
      <c r="H51" s="7">
        <v>0</v>
      </c>
      <c r="I51" s="43">
        <v>97777909</v>
      </c>
      <c r="J51" s="43">
        <v>72873588</v>
      </c>
      <c r="K51" s="45">
        <f t="shared" si="2"/>
        <v>24904321</v>
      </c>
    </row>
    <row r="52" spans="1:11" hidden="1" outlineLevel="1" x14ac:dyDescent="0.25">
      <c r="A52" s="7" t="s">
        <v>91</v>
      </c>
      <c r="B52" s="43">
        <v>-43508951</v>
      </c>
      <c r="C52" s="43">
        <v>530759726</v>
      </c>
      <c r="D52" s="7">
        <v>0</v>
      </c>
      <c r="E52" s="43">
        <v>185742865</v>
      </c>
      <c r="F52" s="43">
        <v>0</v>
      </c>
      <c r="G52" s="43">
        <f t="shared" si="1"/>
        <v>716502591</v>
      </c>
      <c r="H52" s="7">
        <v>0</v>
      </c>
      <c r="I52" s="43">
        <v>672993640</v>
      </c>
      <c r="J52" s="43">
        <v>621794366</v>
      </c>
      <c r="K52" s="45">
        <f t="shared" si="2"/>
        <v>51199274</v>
      </c>
    </row>
    <row r="53" spans="1:11" hidden="1" outlineLevel="1" x14ac:dyDescent="0.25">
      <c r="A53" s="7" t="s">
        <v>92</v>
      </c>
      <c r="B53" s="43">
        <v>-36931009</v>
      </c>
      <c r="C53" s="43">
        <v>182540481</v>
      </c>
      <c r="D53" s="7">
        <v>0</v>
      </c>
      <c r="E53" s="43">
        <v>83836377</v>
      </c>
      <c r="F53" s="43">
        <v>0</v>
      </c>
      <c r="G53" s="43">
        <f t="shared" si="1"/>
        <v>266376858</v>
      </c>
      <c r="H53" s="7">
        <v>0</v>
      </c>
      <c r="I53" s="43">
        <v>229445849</v>
      </c>
      <c r="J53" s="43">
        <v>223568220</v>
      </c>
      <c r="K53" s="45">
        <f t="shared" si="2"/>
        <v>5877629</v>
      </c>
    </row>
    <row r="54" spans="1:11" hidden="1" outlineLevel="1" x14ac:dyDescent="0.25">
      <c r="A54" s="7" t="s">
        <v>93</v>
      </c>
      <c r="B54" s="43">
        <v>-36828451</v>
      </c>
      <c r="C54" s="43">
        <v>349256333</v>
      </c>
      <c r="D54" s="7">
        <v>0</v>
      </c>
      <c r="E54" s="43">
        <v>173506001</v>
      </c>
      <c r="F54" s="43">
        <v>0</v>
      </c>
      <c r="G54" s="43">
        <f t="shared" si="1"/>
        <v>522762334</v>
      </c>
      <c r="H54" s="7">
        <v>0</v>
      </c>
      <c r="I54" s="43">
        <v>485933883</v>
      </c>
      <c r="J54" s="43">
        <v>518830071</v>
      </c>
      <c r="K54" s="45">
        <f t="shared" si="2"/>
        <v>-32896188</v>
      </c>
    </row>
    <row r="55" spans="1:11" hidden="1" outlineLevel="1" x14ac:dyDescent="0.25">
      <c r="A55" s="7" t="s">
        <v>265</v>
      </c>
      <c r="B55" s="43">
        <v>-8893115</v>
      </c>
      <c r="C55" s="43">
        <v>87013980</v>
      </c>
      <c r="D55" s="7">
        <v>0</v>
      </c>
      <c r="E55" s="43">
        <v>109643464</v>
      </c>
      <c r="F55" s="43">
        <v>0</v>
      </c>
      <c r="G55" s="43">
        <f t="shared" si="1"/>
        <v>196657444</v>
      </c>
      <c r="H55" s="7">
        <v>0</v>
      </c>
      <c r="I55" s="43">
        <v>187764329</v>
      </c>
      <c r="J55" s="43">
        <v>191961236</v>
      </c>
      <c r="K55" s="45">
        <f t="shared" si="2"/>
        <v>-4196907</v>
      </c>
    </row>
    <row r="56" spans="1:11" hidden="1" outlineLevel="1" x14ac:dyDescent="0.25">
      <c r="A56" s="7" t="s">
        <v>94</v>
      </c>
      <c r="B56" s="43">
        <v>-15972691</v>
      </c>
      <c r="C56" s="43">
        <v>90148635</v>
      </c>
      <c r="D56" s="7">
        <v>0</v>
      </c>
      <c r="E56" s="43">
        <v>41500612</v>
      </c>
      <c r="F56" s="43">
        <v>0</v>
      </c>
      <c r="G56" s="43">
        <f t="shared" si="1"/>
        <v>131649247</v>
      </c>
      <c r="H56" s="7">
        <v>0</v>
      </c>
      <c r="I56" s="43">
        <v>115676556</v>
      </c>
      <c r="J56" s="43">
        <v>132795353</v>
      </c>
      <c r="K56" s="45">
        <f t="shared" si="2"/>
        <v>-17118797</v>
      </c>
    </row>
    <row r="57" spans="1:11" hidden="1" outlineLevel="1" x14ac:dyDescent="0.25">
      <c r="A57" s="7" t="s">
        <v>95</v>
      </c>
      <c r="B57" s="43">
        <v>-20657402</v>
      </c>
      <c r="C57" s="43">
        <v>0</v>
      </c>
      <c r="D57" s="7">
        <v>0</v>
      </c>
      <c r="E57" s="43">
        <v>86070560</v>
      </c>
      <c r="F57" s="43">
        <v>0</v>
      </c>
      <c r="G57" s="43">
        <f t="shared" si="1"/>
        <v>86070560</v>
      </c>
      <c r="H57" s="7">
        <v>0</v>
      </c>
      <c r="I57" s="43">
        <v>65413158</v>
      </c>
      <c r="J57" s="43">
        <v>86008946</v>
      </c>
      <c r="K57" s="45">
        <f t="shared" si="2"/>
        <v>-20595788</v>
      </c>
    </row>
    <row r="58" spans="1:11" hidden="1" outlineLevel="1" x14ac:dyDescent="0.25">
      <c r="A58" s="7" t="s">
        <v>96</v>
      </c>
      <c r="B58" s="43">
        <v>-9211681</v>
      </c>
      <c r="C58" s="43">
        <v>13921900</v>
      </c>
      <c r="D58" s="7">
        <v>0</v>
      </c>
      <c r="E58" s="43">
        <v>9142866</v>
      </c>
      <c r="F58" s="43">
        <v>0</v>
      </c>
      <c r="G58" s="43">
        <f t="shared" si="1"/>
        <v>23064766</v>
      </c>
      <c r="H58" s="7">
        <v>0</v>
      </c>
      <c r="I58" s="43">
        <v>13853085</v>
      </c>
      <c r="J58" s="43">
        <v>12332821</v>
      </c>
      <c r="K58" s="45">
        <f t="shared" si="2"/>
        <v>1520264</v>
      </c>
    </row>
    <row r="59" spans="1:11" hidden="1" outlineLevel="1" x14ac:dyDescent="0.25">
      <c r="A59" s="7" t="s">
        <v>97</v>
      </c>
      <c r="B59" s="43">
        <v>-18099881</v>
      </c>
      <c r="C59" s="43">
        <v>22510262</v>
      </c>
      <c r="D59" s="7">
        <v>0</v>
      </c>
      <c r="E59" s="43">
        <v>907543</v>
      </c>
      <c r="F59" s="7">
        <v>0</v>
      </c>
      <c r="G59" s="43">
        <f t="shared" si="1"/>
        <v>23417805</v>
      </c>
      <c r="H59" s="7">
        <v>0</v>
      </c>
      <c r="I59" s="43">
        <v>5317924</v>
      </c>
      <c r="J59" s="43">
        <v>12130380</v>
      </c>
      <c r="K59" s="45">
        <f t="shared" si="2"/>
        <v>-6812456</v>
      </c>
    </row>
    <row r="60" spans="1:11" hidden="1" outlineLevel="1" x14ac:dyDescent="0.25">
      <c r="A60" s="7" t="s">
        <v>98</v>
      </c>
      <c r="B60" s="43">
        <v>0</v>
      </c>
      <c r="C60" s="43">
        <v>0</v>
      </c>
      <c r="D60" s="7">
        <v>0</v>
      </c>
      <c r="E60" s="43">
        <v>1248642</v>
      </c>
      <c r="F60" s="7">
        <v>0</v>
      </c>
      <c r="G60" s="43">
        <f t="shared" si="1"/>
        <v>1248642</v>
      </c>
      <c r="H60" s="7">
        <v>0</v>
      </c>
      <c r="I60" s="43">
        <v>1248642</v>
      </c>
      <c r="J60" s="43">
        <v>1248642</v>
      </c>
      <c r="K60" s="45">
        <f t="shared" si="2"/>
        <v>0</v>
      </c>
    </row>
    <row r="61" spans="1:11" hidden="1" outlineLevel="1" x14ac:dyDescent="0.25">
      <c r="A61" s="7" t="s">
        <v>99</v>
      </c>
      <c r="B61" s="43">
        <v>0</v>
      </c>
      <c r="C61" s="43">
        <v>0</v>
      </c>
      <c r="D61" s="7">
        <v>0</v>
      </c>
      <c r="E61" s="43">
        <v>32723850</v>
      </c>
      <c r="F61" s="43">
        <v>0</v>
      </c>
      <c r="G61" s="43">
        <f t="shared" si="1"/>
        <v>32723850</v>
      </c>
      <c r="H61" s="7">
        <v>0</v>
      </c>
      <c r="I61" s="43">
        <v>32723850</v>
      </c>
      <c r="J61" s="43">
        <v>31193020</v>
      </c>
      <c r="K61" s="45">
        <f t="shared" si="2"/>
        <v>1530830</v>
      </c>
    </row>
    <row r="62" spans="1:11" hidden="1" outlineLevel="1" x14ac:dyDescent="0.25">
      <c r="A62" s="7" t="s">
        <v>100</v>
      </c>
      <c r="B62" s="43">
        <v>0</v>
      </c>
      <c r="C62" s="43">
        <v>0</v>
      </c>
      <c r="D62" s="7">
        <v>0</v>
      </c>
      <c r="E62" s="43">
        <v>7996842</v>
      </c>
      <c r="F62" s="43">
        <v>0</v>
      </c>
      <c r="G62" s="43">
        <f t="shared" si="1"/>
        <v>7996842</v>
      </c>
      <c r="H62" s="7">
        <v>0</v>
      </c>
      <c r="I62" s="43">
        <v>7996842</v>
      </c>
      <c r="J62" s="43">
        <v>7996842</v>
      </c>
      <c r="K62" s="45">
        <f t="shared" si="2"/>
        <v>0</v>
      </c>
    </row>
    <row r="63" spans="1:11" hidden="1" outlineLevel="1" x14ac:dyDescent="0.25">
      <c r="A63" s="7" t="s">
        <v>101</v>
      </c>
      <c r="B63" s="43">
        <v>0</v>
      </c>
      <c r="C63" s="43">
        <v>0</v>
      </c>
      <c r="D63" s="7">
        <v>0</v>
      </c>
      <c r="E63" s="43">
        <v>15428220</v>
      </c>
      <c r="F63" s="43">
        <v>0</v>
      </c>
      <c r="G63" s="43">
        <f t="shared" si="1"/>
        <v>15428220</v>
      </c>
      <c r="H63" s="7">
        <v>0</v>
      </c>
      <c r="I63" s="43">
        <v>15428220</v>
      </c>
      <c r="J63" s="43">
        <v>15428220</v>
      </c>
      <c r="K63" s="45">
        <f t="shared" si="2"/>
        <v>0</v>
      </c>
    </row>
    <row r="64" spans="1:11" hidden="1" outlineLevel="1" x14ac:dyDescent="0.25">
      <c r="A64" s="7" t="s">
        <v>102</v>
      </c>
      <c r="B64" s="43">
        <v>-18983879</v>
      </c>
      <c r="C64" s="43">
        <v>79750444</v>
      </c>
      <c r="D64" s="7">
        <v>0</v>
      </c>
      <c r="E64" s="43">
        <v>20755776</v>
      </c>
      <c r="F64" s="43">
        <v>0</v>
      </c>
      <c r="G64" s="43">
        <f t="shared" ref="G64:G115" si="3">SUM(C64:F64)</f>
        <v>100506220</v>
      </c>
      <c r="H64" s="7">
        <v>0</v>
      </c>
      <c r="I64" s="43">
        <v>81522341</v>
      </c>
      <c r="J64" s="43">
        <v>78418741</v>
      </c>
      <c r="K64" s="45">
        <f t="shared" ref="K64:K115" si="4">I64-J64</f>
        <v>3103600</v>
      </c>
    </row>
    <row r="65" spans="1:11" hidden="1" outlineLevel="1" x14ac:dyDescent="0.25">
      <c r="A65" s="7" t="s">
        <v>103</v>
      </c>
      <c r="B65" s="43">
        <v>-1446544</v>
      </c>
      <c r="C65" s="43">
        <v>20979016</v>
      </c>
      <c r="D65" s="7">
        <v>0</v>
      </c>
      <c r="E65" s="43">
        <v>2066270</v>
      </c>
      <c r="F65" s="43">
        <v>0</v>
      </c>
      <c r="G65" s="43">
        <f t="shared" si="3"/>
        <v>23045286</v>
      </c>
      <c r="H65" s="7">
        <v>0</v>
      </c>
      <c r="I65" s="43">
        <v>21598742</v>
      </c>
      <c r="J65" s="43">
        <v>24239930</v>
      </c>
      <c r="K65" s="45">
        <f t="shared" si="4"/>
        <v>-2641188</v>
      </c>
    </row>
    <row r="66" spans="1:11" hidden="1" outlineLevel="1" x14ac:dyDescent="0.25">
      <c r="A66" s="7" t="s">
        <v>266</v>
      </c>
      <c r="B66" s="43">
        <v>0</v>
      </c>
      <c r="C66" s="43">
        <v>0</v>
      </c>
      <c r="D66" s="7">
        <v>0</v>
      </c>
      <c r="E66" s="7">
        <v>0</v>
      </c>
      <c r="F66" s="43">
        <v>0</v>
      </c>
      <c r="G66" s="43">
        <f t="shared" si="3"/>
        <v>0</v>
      </c>
      <c r="H66" s="7">
        <v>0</v>
      </c>
      <c r="I66" s="7">
        <v>0</v>
      </c>
      <c r="J66" s="43">
        <v>490000</v>
      </c>
      <c r="K66" s="45">
        <f t="shared" si="4"/>
        <v>-490000</v>
      </c>
    </row>
    <row r="67" spans="1:11" hidden="1" outlineLevel="1" x14ac:dyDescent="0.25">
      <c r="A67" s="7" t="s">
        <v>104</v>
      </c>
      <c r="B67" s="43">
        <v>0</v>
      </c>
      <c r="C67" s="43">
        <v>0</v>
      </c>
      <c r="D67" s="7">
        <v>0</v>
      </c>
      <c r="E67" s="7">
        <v>0</v>
      </c>
      <c r="F67" s="43">
        <v>0</v>
      </c>
      <c r="G67" s="43">
        <f t="shared" si="3"/>
        <v>0</v>
      </c>
      <c r="H67" s="7">
        <v>0</v>
      </c>
      <c r="I67" s="7">
        <v>0</v>
      </c>
      <c r="J67" s="43">
        <v>1140000</v>
      </c>
      <c r="K67" s="45">
        <f t="shared" si="4"/>
        <v>-1140000</v>
      </c>
    </row>
    <row r="68" spans="1:11" s="8" customFormat="1" collapsed="1" x14ac:dyDescent="0.25">
      <c r="A68" s="8" t="s">
        <v>105</v>
      </c>
      <c r="B68" s="9">
        <v>-10006656</v>
      </c>
      <c r="C68" s="9">
        <v>34266123</v>
      </c>
      <c r="D68" s="8">
        <v>0</v>
      </c>
      <c r="E68" s="9">
        <v>55482317</v>
      </c>
      <c r="F68" s="9">
        <v>0</v>
      </c>
      <c r="G68" s="9">
        <f t="shared" si="3"/>
        <v>89748440</v>
      </c>
      <c r="H68" s="8">
        <v>0</v>
      </c>
      <c r="I68" s="9">
        <v>79741784</v>
      </c>
      <c r="J68" s="9">
        <v>86517172</v>
      </c>
      <c r="K68" s="9">
        <f t="shared" si="4"/>
        <v>-6775388</v>
      </c>
    </row>
    <row r="69" spans="1:11" hidden="1" outlineLevel="1" x14ac:dyDescent="0.25">
      <c r="A69" s="7" t="s">
        <v>106</v>
      </c>
      <c r="B69" s="43">
        <v>0</v>
      </c>
      <c r="C69" s="43">
        <v>1732029</v>
      </c>
      <c r="D69" s="7">
        <v>0</v>
      </c>
      <c r="E69" s="43">
        <v>381240</v>
      </c>
      <c r="F69" s="43">
        <v>0</v>
      </c>
      <c r="G69" s="43">
        <f t="shared" si="3"/>
        <v>2113269</v>
      </c>
      <c r="H69" s="7">
        <v>0</v>
      </c>
      <c r="I69" s="43">
        <v>2113269</v>
      </c>
      <c r="J69" s="43">
        <v>3966409</v>
      </c>
      <c r="K69" s="45">
        <f t="shared" si="4"/>
        <v>-1853140</v>
      </c>
    </row>
    <row r="70" spans="1:11" hidden="1" outlineLevel="1" x14ac:dyDescent="0.25">
      <c r="A70" s="7" t="s">
        <v>107</v>
      </c>
      <c r="B70" s="43">
        <v>0</v>
      </c>
      <c r="C70" s="43">
        <v>0</v>
      </c>
      <c r="D70" s="7">
        <v>0</v>
      </c>
      <c r="E70" s="43">
        <v>25000</v>
      </c>
      <c r="F70" s="43">
        <v>0</v>
      </c>
      <c r="G70" s="43">
        <f t="shared" si="3"/>
        <v>25000</v>
      </c>
      <c r="H70" s="7">
        <v>0</v>
      </c>
      <c r="I70" s="43">
        <v>25000</v>
      </c>
      <c r="J70" s="43">
        <v>235000</v>
      </c>
      <c r="K70" s="45">
        <f t="shared" si="4"/>
        <v>-210000</v>
      </c>
    </row>
    <row r="71" spans="1:11" hidden="1" outlineLevel="1" x14ac:dyDescent="0.25">
      <c r="A71" s="7" t="s">
        <v>108</v>
      </c>
      <c r="B71" s="43">
        <v>-3953528</v>
      </c>
      <c r="C71" s="43">
        <v>28178346</v>
      </c>
      <c r="D71" s="7">
        <v>0</v>
      </c>
      <c r="E71" s="43">
        <v>29174465</v>
      </c>
      <c r="F71" s="43">
        <v>0</v>
      </c>
      <c r="G71" s="43">
        <f t="shared" si="3"/>
        <v>57352811</v>
      </c>
      <c r="H71" s="7">
        <v>0</v>
      </c>
      <c r="I71" s="43">
        <v>53399283</v>
      </c>
      <c r="J71" s="43">
        <v>53184455</v>
      </c>
      <c r="K71" s="45">
        <f t="shared" si="4"/>
        <v>214828</v>
      </c>
    </row>
    <row r="72" spans="1:11" hidden="1" outlineLevel="1" x14ac:dyDescent="0.25">
      <c r="A72" s="7" t="s">
        <v>109</v>
      </c>
      <c r="B72" s="43">
        <v>-2528128</v>
      </c>
      <c r="C72" s="43">
        <v>4355748</v>
      </c>
      <c r="D72" s="7">
        <v>0</v>
      </c>
      <c r="E72" s="43">
        <v>3347105</v>
      </c>
      <c r="F72" s="43">
        <v>0</v>
      </c>
      <c r="G72" s="43">
        <f t="shared" si="3"/>
        <v>7702853</v>
      </c>
      <c r="H72" s="7">
        <v>0</v>
      </c>
      <c r="I72" s="43">
        <v>5174725</v>
      </c>
      <c r="J72" s="43">
        <v>7118588</v>
      </c>
      <c r="K72" s="45">
        <f t="shared" si="4"/>
        <v>-1943863</v>
      </c>
    </row>
    <row r="73" spans="1:11" hidden="1" outlineLevel="1" x14ac:dyDescent="0.25">
      <c r="A73" s="7" t="s">
        <v>110</v>
      </c>
      <c r="B73" s="43">
        <v>-3500000</v>
      </c>
      <c r="C73" s="43">
        <v>0</v>
      </c>
      <c r="D73" s="7">
        <v>0</v>
      </c>
      <c r="E73" s="43">
        <v>1100000</v>
      </c>
      <c r="F73" s="43">
        <v>0</v>
      </c>
      <c r="G73" s="43">
        <f t="shared" si="3"/>
        <v>1100000</v>
      </c>
      <c r="H73" s="7">
        <v>0</v>
      </c>
      <c r="I73" s="43">
        <v>-2400000</v>
      </c>
      <c r="J73" s="43">
        <v>-1500000</v>
      </c>
      <c r="K73" s="45">
        <f t="shared" si="4"/>
        <v>-900000</v>
      </c>
    </row>
    <row r="74" spans="1:11" hidden="1" outlineLevel="1" x14ac:dyDescent="0.25">
      <c r="A74" s="7" t="s">
        <v>111</v>
      </c>
      <c r="B74" s="43">
        <v>0</v>
      </c>
      <c r="C74" s="43">
        <v>0</v>
      </c>
      <c r="D74" s="7">
        <v>0</v>
      </c>
      <c r="E74" s="43">
        <v>801980</v>
      </c>
      <c r="F74" s="43">
        <v>0</v>
      </c>
      <c r="G74" s="43">
        <f t="shared" si="3"/>
        <v>801980</v>
      </c>
      <c r="H74" s="7">
        <v>0</v>
      </c>
      <c r="I74" s="43">
        <v>801980</v>
      </c>
      <c r="J74" s="43">
        <v>869026</v>
      </c>
      <c r="K74" s="45">
        <f t="shared" si="4"/>
        <v>-67046</v>
      </c>
    </row>
    <row r="75" spans="1:11" hidden="1" outlineLevel="1" x14ac:dyDescent="0.25">
      <c r="A75" s="7" t="s">
        <v>267</v>
      </c>
      <c r="B75" s="43">
        <v>0</v>
      </c>
      <c r="C75" s="43">
        <v>0</v>
      </c>
      <c r="D75" s="7">
        <v>0</v>
      </c>
      <c r="E75" s="43">
        <v>1795704</v>
      </c>
      <c r="F75" s="43">
        <v>0</v>
      </c>
      <c r="G75" s="43">
        <f t="shared" si="3"/>
        <v>1795704</v>
      </c>
      <c r="H75" s="7">
        <v>0</v>
      </c>
      <c r="I75" s="43">
        <v>1795704</v>
      </c>
      <c r="J75" s="43">
        <v>2720000</v>
      </c>
      <c r="K75" s="45">
        <f t="shared" si="4"/>
        <v>-924296</v>
      </c>
    </row>
    <row r="76" spans="1:11" hidden="1" outlineLevel="1" x14ac:dyDescent="0.25">
      <c r="A76" s="7" t="s">
        <v>112</v>
      </c>
      <c r="B76" s="43">
        <v>0</v>
      </c>
      <c r="C76" s="43">
        <v>0</v>
      </c>
      <c r="D76" s="7">
        <v>0</v>
      </c>
      <c r="E76" s="43">
        <v>2792660</v>
      </c>
      <c r="F76" s="43">
        <v>0</v>
      </c>
      <c r="G76" s="43">
        <f t="shared" si="3"/>
        <v>2792660</v>
      </c>
      <c r="H76" s="7">
        <v>0</v>
      </c>
      <c r="I76" s="43">
        <v>2792660</v>
      </c>
      <c r="J76" s="43">
        <v>2273000</v>
      </c>
      <c r="K76" s="45">
        <f t="shared" si="4"/>
        <v>519660</v>
      </c>
    </row>
    <row r="77" spans="1:11" hidden="1" outlineLevel="1" x14ac:dyDescent="0.25">
      <c r="A77" s="7" t="s">
        <v>113</v>
      </c>
      <c r="B77" s="43">
        <v>-25000</v>
      </c>
      <c r="C77" s="43">
        <v>0</v>
      </c>
      <c r="D77" s="7">
        <v>0</v>
      </c>
      <c r="E77" s="43">
        <v>115200</v>
      </c>
      <c r="F77" s="43">
        <v>0</v>
      </c>
      <c r="G77" s="43">
        <f t="shared" si="3"/>
        <v>115200</v>
      </c>
      <c r="H77" s="7">
        <v>0</v>
      </c>
      <c r="I77" s="43">
        <v>90200</v>
      </c>
      <c r="J77" s="43">
        <v>205500</v>
      </c>
      <c r="K77" s="45">
        <f t="shared" si="4"/>
        <v>-115300</v>
      </c>
    </row>
    <row r="78" spans="1:11" hidden="1" outlineLevel="1" x14ac:dyDescent="0.25">
      <c r="A78" s="7" t="s">
        <v>114</v>
      </c>
      <c r="B78" s="43">
        <v>0</v>
      </c>
      <c r="C78" s="43">
        <v>0</v>
      </c>
      <c r="D78" s="7">
        <v>0</v>
      </c>
      <c r="E78" s="43">
        <v>603769</v>
      </c>
      <c r="F78" s="43">
        <v>0</v>
      </c>
      <c r="G78" s="43">
        <f t="shared" si="3"/>
        <v>603769</v>
      </c>
      <c r="H78" s="7">
        <v>0</v>
      </c>
      <c r="I78" s="43">
        <v>603769</v>
      </c>
      <c r="J78" s="43">
        <v>2100000</v>
      </c>
      <c r="K78" s="45">
        <f t="shared" si="4"/>
        <v>-1496231</v>
      </c>
    </row>
    <row r="79" spans="1:11" hidden="1" outlineLevel="1" x14ac:dyDescent="0.25">
      <c r="A79" s="7" t="s">
        <v>115</v>
      </c>
      <c r="B79" s="43">
        <v>0</v>
      </c>
      <c r="C79" s="43">
        <v>0</v>
      </c>
      <c r="D79" s="7">
        <v>0</v>
      </c>
      <c r="E79" s="43">
        <v>15345194</v>
      </c>
      <c r="F79" s="43">
        <v>0</v>
      </c>
      <c r="G79" s="43">
        <f t="shared" si="3"/>
        <v>15345194</v>
      </c>
      <c r="H79" s="7">
        <v>0</v>
      </c>
      <c r="I79" s="43">
        <v>15345194</v>
      </c>
      <c r="J79" s="43">
        <v>15345194</v>
      </c>
      <c r="K79" s="45">
        <f t="shared" si="4"/>
        <v>0</v>
      </c>
    </row>
    <row r="80" spans="1:11" s="8" customFormat="1" collapsed="1" x14ac:dyDescent="0.25">
      <c r="A80" s="8" t="s">
        <v>116</v>
      </c>
      <c r="B80" s="9">
        <v>-266460786</v>
      </c>
      <c r="C80" s="9">
        <v>207488748</v>
      </c>
      <c r="D80" s="8">
        <v>0</v>
      </c>
      <c r="E80" s="9">
        <v>582870826</v>
      </c>
      <c r="F80" s="9">
        <v>0</v>
      </c>
      <c r="G80" s="9">
        <f t="shared" si="3"/>
        <v>790359574</v>
      </c>
      <c r="H80" s="8">
        <v>-1</v>
      </c>
      <c r="I80" s="9">
        <v>523898787</v>
      </c>
      <c r="J80" s="9">
        <v>519570781</v>
      </c>
      <c r="K80" s="9">
        <f t="shared" si="4"/>
        <v>4328006</v>
      </c>
    </row>
    <row r="81" spans="1:11" hidden="1" outlineLevel="1" x14ac:dyDescent="0.25">
      <c r="A81" s="7" t="s">
        <v>117</v>
      </c>
      <c r="B81" s="43">
        <v>0</v>
      </c>
      <c r="C81" s="43">
        <v>1626708</v>
      </c>
      <c r="D81" s="7">
        <v>0</v>
      </c>
      <c r="E81" s="43">
        <v>1296635</v>
      </c>
      <c r="F81" s="43">
        <v>0</v>
      </c>
      <c r="G81" s="43">
        <f t="shared" si="3"/>
        <v>2923343</v>
      </c>
      <c r="H81" s="7">
        <v>0</v>
      </c>
      <c r="I81" s="43">
        <v>2923343</v>
      </c>
      <c r="J81" s="43">
        <v>4013358</v>
      </c>
      <c r="K81" s="45">
        <f t="shared" si="4"/>
        <v>-1090015</v>
      </c>
    </row>
    <row r="82" spans="1:11" hidden="1" outlineLevel="1" x14ac:dyDescent="0.25">
      <c r="A82" s="7" t="s">
        <v>118</v>
      </c>
      <c r="B82" s="43">
        <v>-15572160</v>
      </c>
      <c r="C82" s="43">
        <v>22785668</v>
      </c>
      <c r="D82" s="7">
        <v>0</v>
      </c>
      <c r="E82" s="43">
        <v>8157819</v>
      </c>
      <c r="F82" s="43">
        <v>0</v>
      </c>
      <c r="G82" s="43">
        <f t="shared" si="3"/>
        <v>30943487</v>
      </c>
      <c r="H82" s="7">
        <v>0</v>
      </c>
      <c r="I82" s="43">
        <v>15371327</v>
      </c>
      <c r="J82" s="43">
        <v>16381586</v>
      </c>
      <c r="K82" s="45">
        <f t="shared" si="4"/>
        <v>-1010259</v>
      </c>
    </row>
    <row r="83" spans="1:11" hidden="1" outlineLevel="1" x14ac:dyDescent="0.25">
      <c r="A83" s="7" t="s">
        <v>119</v>
      </c>
      <c r="B83" s="43">
        <v>-4619400</v>
      </c>
      <c r="C83" s="43">
        <v>4183886</v>
      </c>
      <c r="D83" s="7">
        <v>0</v>
      </c>
      <c r="E83" s="43">
        <v>10419246</v>
      </c>
      <c r="F83" s="43">
        <v>0</v>
      </c>
      <c r="G83" s="43">
        <f t="shared" si="3"/>
        <v>14603132</v>
      </c>
      <c r="H83" s="7">
        <v>0</v>
      </c>
      <c r="I83" s="43">
        <v>9983732</v>
      </c>
      <c r="J83" s="43">
        <v>9725934</v>
      </c>
      <c r="K83" s="45">
        <f t="shared" si="4"/>
        <v>257798</v>
      </c>
    </row>
    <row r="84" spans="1:11" hidden="1" outlineLevel="1" x14ac:dyDescent="0.25">
      <c r="A84" s="7" t="s">
        <v>120</v>
      </c>
      <c r="B84" s="43">
        <v>-492531</v>
      </c>
      <c r="C84" s="43">
        <v>0</v>
      </c>
      <c r="D84" s="7">
        <v>0</v>
      </c>
      <c r="E84" s="43">
        <v>1564184</v>
      </c>
      <c r="F84" s="43">
        <v>0</v>
      </c>
      <c r="G84" s="43">
        <f t="shared" si="3"/>
        <v>1564184</v>
      </c>
      <c r="H84" s="7">
        <v>0</v>
      </c>
      <c r="I84" s="43">
        <v>1071653</v>
      </c>
      <c r="J84" s="43">
        <v>898681</v>
      </c>
      <c r="K84" s="45">
        <f t="shared" si="4"/>
        <v>172972</v>
      </c>
    </row>
    <row r="85" spans="1:11" hidden="1" outlineLevel="1" x14ac:dyDescent="0.25">
      <c r="A85" s="7" t="s">
        <v>121</v>
      </c>
      <c r="B85" s="43">
        <v>-1968334</v>
      </c>
      <c r="C85" s="43">
        <v>15008997</v>
      </c>
      <c r="D85" s="7">
        <v>0</v>
      </c>
      <c r="E85" s="43">
        <v>1879181</v>
      </c>
      <c r="F85" s="43">
        <v>0</v>
      </c>
      <c r="G85" s="43">
        <f t="shared" si="3"/>
        <v>16888178</v>
      </c>
      <c r="H85" s="7">
        <v>0</v>
      </c>
      <c r="I85" s="43">
        <v>14919844</v>
      </c>
      <c r="J85" s="43">
        <v>17853866</v>
      </c>
      <c r="K85" s="45">
        <f t="shared" si="4"/>
        <v>-2934022</v>
      </c>
    </row>
    <row r="86" spans="1:11" hidden="1" outlineLevel="1" x14ac:dyDescent="0.25">
      <c r="A86" s="7" t="s">
        <v>122</v>
      </c>
      <c r="B86" s="43">
        <v>-1088501</v>
      </c>
      <c r="C86" s="43">
        <v>22605046</v>
      </c>
      <c r="D86" s="7">
        <v>0</v>
      </c>
      <c r="E86" s="43">
        <v>13864678</v>
      </c>
      <c r="F86" s="43">
        <v>0</v>
      </c>
      <c r="G86" s="43">
        <f t="shared" si="3"/>
        <v>36469724</v>
      </c>
      <c r="H86" s="7">
        <v>0</v>
      </c>
      <c r="I86" s="43">
        <v>35381223</v>
      </c>
      <c r="J86" s="43">
        <v>28945990</v>
      </c>
      <c r="K86" s="45">
        <f t="shared" si="4"/>
        <v>6435233</v>
      </c>
    </row>
    <row r="87" spans="1:11" hidden="1" outlineLevel="1" x14ac:dyDescent="0.25">
      <c r="A87" s="7" t="s">
        <v>123</v>
      </c>
      <c r="B87" s="43">
        <v>-113396306</v>
      </c>
      <c r="C87" s="43">
        <v>58906239</v>
      </c>
      <c r="D87" s="7">
        <v>0</v>
      </c>
      <c r="E87" s="43">
        <v>121905336</v>
      </c>
      <c r="F87" s="43">
        <v>0</v>
      </c>
      <c r="G87" s="43">
        <f t="shared" si="3"/>
        <v>180811575</v>
      </c>
      <c r="H87" s="7">
        <v>-1</v>
      </c>
      <c r="I87" s="43">
        <v>67415268</v>
      </c>
      <c r="J87" s="43">
        <v>65395246</v>
      </c>
      <c r="K87" s="45">
        <f t="shared" si="4"/>
        <v>2020022</v>
      </c>
    </row>
    <row r="88" spans="1:11" hidden="1" outlineLevel="1" x14ac:dyDescent="0.25">
      <c r="A88" s="7" t="s">
        <v>124</v>
      </c>
      <c r="B88" s="43">
        <v>-95177154</v>
      </c>
      <c r="C88" s="43">
        <v>82226266</v>
      </c>
      <c r="D88" s="7">
        <v>0</v>
      </c>
      <c r="E88" s="43">
        <v>124162440</v>
      </c>
      <c r="F88" s="43">
        <v>0</v>
      </c>
      <c r="G88" s="43">
        <f t="shared" si="3"/>
        <v>206388706</v>
      </c>
      <c r="H88" s="7">
        <v>0</v>
      </c>
      <c r="I88" s="43">
        <v>111211552</v>
      </c>
      <c r="J88" s="43">
        <v>103046929</v>
      </c>
      <c r="K88" s="45">
        <f t="shared" si="4"/>
        <v>8164623</v>
      </c>
    </row>
    <row r="89" spans="1:11" hidden="1" outlineLevel="1" x14ac:dyDescent="0.25">
      <c r="A89" s="7" t="s">
        <v>125</v>
      </c>
      <c r="B89" s="43">
        <v>0</v>
      </c>
      <c r="C89" s="43">
        <v>0</v>
      </c>
      <c r="D89" s="7">
        <v>0</v>
      </c>
      <c r="E89" s="43">
        <v>821916</v>
      </c>
      <c r="F89" s="43">
        <v>0</v>
      </c>
      <c r="G89" s="43">
        <f t="shared" si="3"/>
        <v>821916</v>
      </c>
      <c r="H89" s="7">
        <v>0</v>
      </c>
      <c r="I89" s="43">
        <v>821916</v>
      </c>
      <c r="J89" s="43">
        <v>821916</v>
      </c>
      <c r="K89" s="45">
        <f t="shared" si="4"/>
        <v>0</v>
      </c>
    </row>
    <row r="90" spans="1:11" hidden="1" outlineLevel="1" x14ac:dyDescent="0.25">
      <c r="A90" s="7" t="s">
        <v>126</v>
      </c>
      <c r="B90" s="43">
        <v>-7388400</v>
      </c>
      <c r="C90" s="43">
        <v>31740</v>
      </c>
      <c r="D90" s="7">
        <v>0</v>
      </c>
      <c r="E90" s="43">
        <v>7828445</v>
      </c>
      <c r="F90" s="43">
        <v>0</v>
      </c>
      <c r="G90" s="43">
        <f t="shared" si="3"/>
        <v>7860185</v>
      </c>
      <c r="H90" s="7">
        <v>0</v>
      </c>
      <c r="I90" s="43">
        <v>471785</v>
      </c>
      <c r="J90" s="43">
        <v>-415950</v>
      </c>
      <c r="K90" s="45">
        <f t="shared" si="4"/>
        <v>887735</v>
      </c>
    </row>
    <row r="91" spans="1:11" hidden="1" outlineLevel="1" x14ac:dyDescent="0.25">
      <c r="A91" s="7" t="s">
        <v>127</v>
      </c>
      <c r="B91" s="43">
        <v>-26598000</v>
      </c>
      <c r="C91" s="43">
        <v>0</v>
      </c>
      <c r="D91" s="7">
        <v>0</v>
      </c>
      <c r="E91" s="43">
        <v>27369735</v>
      </c>
      <c r="F91" s="43">
        <v>0</v>
      </c>
      <c r="G91" s="43">
        <f t="shared" si="3"/>
        <v>27369735</v>
      </c>
      <c r="H91" s="7">
        <v>0</v>
      </c>
      <c r="I91" s="43">
        <v>771735</v>
      </c>
      <c r="J91" s="43">
        <v>1452458</v>
      </c>
      <c r="K91" s="45">
        <f t="shared" si="4"/>
        <v>-680723</v>
      </c>
    </row>
    <row r="92" spans="1:11" hidden="1" outlineLevel="1" x14ac:dyDescent="0.25">
      <c r="A92" s="7" t="s">
        <v>128</v>
      </c>
      <c r="B92" s="43">
        <v>0</v>
      </c>
      <c r="C92" s="43">
        <v>0</v>
      </c>
      <c r="D92" s="7">
        <v>0</v>
      </c>
      <c r="E92" s="43">
        <v>189389998</v>
      </c>
      <c r="F92" s="43">
        <v>0</v>
      </c>
      <c r="G92" s="43">
        <f t="shared" si="3"/>
        <v>189389998</v>
      </c>
      <c r="H92" s="7">
        <v>0</v>
      </c>
      <c r="I92" s="43">
        <v>189389998</v>
      </c>
      <c r="J92" s="43">
        <v>190228488</v>
      </c>
      <c r="K92" s="45">
        <f t="shared" si="4"/>
        <v>-838490</v>
      </c>
    </row>
    <row r="93" spans="1:11" hidden="1" outlineLevel="1" x14ac:dyDescent="0.25">
      <c r="A93" s="7" t="s">
        <v>129</v>
      </c>
      <c r="B93" s="43">
        <v>0</v>
      </c>
      <c r="C93" s="43">
        <v>0</v>
      </c>
      <c r="D93" s="7">
        <v>0</v>
      </c>
      <c r="E93" s="43">
        <v>31766491</v>
      </c>
      <c r="F93" s="43">
        <v>0</v>
      </c>
      <c r="G93" s="43">
        <f t="shared" si="3"/>
        <v>31766491</v>
      </c>
      <c r="H93" s="7">
        <v>0</v>
      </c>
      <c r="I93" s="43">
        <v>31766491</v>
      </c>
      <c r="J93" s="43">
        <v>30222808</v>
      </c>
      <c r="K93" s="45">
        <f t="shared" si="4"/>
        <v>1543683</v>
      </c>
    </row>
    <row r="94" spans="1:11" hidden="1" outlineLevel="1" x14ac:dyDescent="0.25">
      <c r="A94" s="7" t="s">
        <v>130</v>
      </c>
      <c r="B94" s="43">
        <v>0</v>
      </c>
      <c r="C94" s="43">
        <v>0</v>
      </c>
      <c r="D94" s="7">
        <v>0</v>
      </c>
      <c r="E94" s="43">
        <v>4868958</v>
      </c>
      <c r="F94" s="43">
        <v>0</v>
      </c>
      <c r="G94" s="43">
        <f t="shared" si="3"/>
        <v>4868958</v>
      </c>
      <c r="H94" s="7">
        <v>0</v>
      </c>
      <c r="I94" s="43">
        <v>4868958</v>
      </c>
      <c r="J94" s="43">
        <v>6309184</v>
      </c>
      <c r="K94" s="45">
        <f t="shared" si="4"/>
        <v>-1440226</v>
      </c>
    </row>
    <row r="95" spans="1:11" hidden="1" outlineLevel="1" x14ac:dyDescent="0.25">
      <c r="A95" s="7" t="s">
        <v>131</v>
      </c>
      <c r="B95" s="43">
        <v>0</v>
      </c>
      <c r="C95" s="43">
        <v>114198</v>
      </c>
      <c r="D95" s="7">
        <v>0</v>
      </c>
      <c r="E95" s="43">
        <v>1707042</v>
      </c>
      <c r="F95" s="43">
        <v>0</v>
      </c>
      <c r="G95" s="43">
        <f t="shared" si="3"/>
        <v>1821240</v>
      </c>
      <c r="H95" s="7">
        <v>0</v>
      </c>
      <c r="I95" s="43">
        <v>1821240</v>
      </c>
      <c r="J95" s="43">
        <v>2113898</v>
      </c>
      <c r="K95" s="45">
        <f t="shared" si="4"/>
        <v>-292658</v>
      </c>
    </row>
    <row r="96" spans="1:11" hidden="1" outlineLevel="1" x14ac:dyDescent="0.25">
      <c r="A96" s="7" t="s">
        <v>132</v>
      </c>
      <c r="B96" s="43">
        <v>0</v>
      </c>
      <c r="C96" s="43">
        <v>0</v>
      </c>
      <c r="D96" s="7">
        <v>0</v>
      </c>
      <c r="E96" s="43">
        <v>6718504</v>
      </c>
      <c r="F96" s="43">
        <v>0</v>
      </c>
      <c r="G96" s="43">
        <f t="shared" si="3"/>
        <v>6718504</v>
      </c>
      <c r="H96" s="7">
        <v>0</v>
      </c>
      <c r="I96" s="43">
        <v>6718504</v>
      </c>
      <c r="J96" s="43">
        <v>7854616</v>
      </c>
      <c r="K96" s="45">
        <f t="shared" si="4"/>
        <v>-1136112</v>
      </c>
    </row>
    <row r="97" spans="1:11" hidden="1" outlineLevel="1" x14ac:dyDescent="0.25">
      <c r="A97" s="7" t="s">
        <v>133</v>
      </c>
      <c r="B97" s="43">
        <v>0</v>
      </c>
      <c r="C97" s="43">
        <v>0</v>
      </c>
      <c r="D97" s="7">
        <v>0</v>
      </c>
      <c r="E97" s="43">
        <v>1373205</v>
      </c>
      <c r="F97" s="43">
        <v>0</v>
      </c>
      <c r="G97" s="43">
        <f t="shared" si="3"/>
        <v>1373205</v>
      </c>
      <c r="H97" s="7">
        <v>0</v>
      </c>
      <c r="I97" s="43">
        <v>1373205</v>
      </c>
      <c r="J97" s="43">
        <v>1099608</v>
      </c>
      <c r="K97" s="45">
        <f t="shared" si="4"/>
        <v>273597</v>
      </c>
    </row>
    <row r="98" spans="1:11" hidden="1" outlineLevel="1" x14ac:dyDescent="0.25">
      <c r="A98" s="7" t="s">
        <v>134</v>
      </c>
      <c r="B98" s="43">
        <v>-160000</v>
      </c>
      <c r="C98" s="43">
        <v>0</v>
      </c>
      <c r="D98" s="7">
        <v>0</v>
      </c>
      <c r="E98" s="43">
        <v>27777013</v>
      </c>
      <c r="F98" s="43">
        <v>0</v>
      </c>
      <c r="G98" s="43">
        <f t="shared" si="3"/>
        <v>27777013</v>
      </c>
      <c r="H98" s="7">
        <v>0</v>
      </c>
      <c r="I98" s="43">
        <v>27617013</v>
      </c>
      <c r="J98" s="43">
        <v>33622165</v>
      </c>
      <c r="K98" s="45">
        <f t="shared" si="4"/>
        <v>-6005152</v>
      </c>
    </row>
    <row r="99" spans="1:11" s="8" customFormat="1" collapsed="1" x14ac:dyDescent="0.25">
      <c r="A99" s="8" t="s">
        <v>135</v>
      </c>
      <c r="B99" s="9">
        <v>0</v>
      </c>
      <c r="C99" s="9">
        <v>0</v>
      </c>
      <c r="D99" s="8">
        <v>0</v>
      </c>
      <c r="E99" s="9">
        <v>38504190</v>
      </c>
      <c r="F99" s="9">
        <v>0</v>
      </c>
      <c r="G99" s="9">
        <f t="shared" si="3"/>
        <v>38504190</v>
      </c>
      <c r="H99" s="8">
        <v>0</v>
      </c>
      <c r="I99" s="9">
        <v>38504190</v>
      </c>
      <c r="J99" s="9">
        <v>38503998</v>
      </c>
      <c r="K99" s="9">
        <f t="shared" si="4"/>
        <v>192</v>
      </c>
    </row>
    <row r="100" spans="1:11" hidden="1" outlineLevel="1" x14ac:dyDescent="0.25">
      <c r="A100" s="7" t="s">
        <v>136</v>
      </c>
      <c r="B100" s="43">
        <v>0</v>
      </c>
      <c r="C100" s="43">
        <v>0</v>
      </c>
      <c r="D100" s="7">
        <v>0</v>
      </c>
      <c r="E100" s="43">
        <v>38504190</v>
      </c>
      <c r="F100" s="43">
        <v>0</v>
      </c>
      <c r="G100" s="43">
        <f t="shared" si="3"/>
        <v>38504190</v>
      </c>
      <c r="H100" s="7">
        <v>0</v>
      </c>
      <c r="I100" s="43">
        <v>38504190</v>
      </c>
      <c r="J100" s="43">
        <v>38503998</v>
      </c>
      <c r="K100" s="45">
        <f t="shared" si="4"/>
        <v>192</v>
      </c>
    </row>
    <row r="101" spans="1:11" s="8" customFormat="1" collapsed="1" x14ac:dyDescent="0.25">
      <c r="A101" s="8" t="s">
        <v>137</v>
      </c>
      <c r="B101" s="9">
        <v>-65105105</v>
      </c>
      <c r="C101" s="9">
        <v>0</v>
      </c>
      <c r="D101" s="8">
        <v>0</v>
      </c>
      <c r="E101" s="9">
        <v>85632990</v>
      </c>
      <c r="F101" s="9">
        <v>0</v>
      </c>
      <c r="G101" s="9">
        <f t="shared" si="3"/>
        <v>85632990</v>
      </c>
      <c r="H101" s="8">
        <v>0</v>
      </c>
      <c r="I101" s="9">
        <v>20527885</v>
      </c>
      <c r="J101" s="9">
        <v>15887424</v>
      </c>
      <c r="K101" s="9">
        <f t="shared" si="4"/>
        <v>4640461</v>
      </c>
    </row>
    <row r="102" spans="1:11" hidden="1" outlineLevel="1" x14ac:dyDescent="0.25">
      <c r="A102" s="7" t="s">
        <v>138</v>
      </c>
      <c r="B102" s="43">
        <v>-58745230</v>
      </c>
      <c r="C102" s="43">
        <v>0</v>
      </c>
      <c r="D102" s="7">
        <v>0</v>
      </c>
      <c r="E102" s="43">
        <v>31541187</v>
      </c>
      <c r="F102" s="43">
        <v>0</v>
      </c>
      <c r="G102" s="43">
        <f t="shared" si="3"/>
        <v>31541187</v>
      </c>
      <c r="H102" s="7">
        <v>0</v>
      </c>
      <c r="I102" s="43">
        <v>-27204043</v>
      </c>
      <c r="J102" s="43">
        <v>-25714000</v>
      </c>
      <c r="K102" s="45">
        <f t="shared" si="4"/>
        <v>-1490043</v>
      </c>
    </row>
    <row r="103" spans="1:11" hidden="1" outlineLevel="1" x14ac:dyDescent="0.25">
      <c r="A103" s="7" t="s">
        <v>139</v>
      </c>
      <c r="B103" s="43">
        <v>0</v>
      </c>
      <c r="C103" s="43">
        <v>0</v>
      </c>
      <c r="D103" s="7">
        <v>0</v>
      </c>
      <c r="E103" s="43">
        <v>50370870</v>
      </c>
      <c r="F103" s="43">
        <v>0</v>
      </c>
      <c r="G103" s="43">
        <f t="shared" si="3"/>
        <v>50370870</v>
      </c>
      <c r="H103" s="7">
        <v>0</v>
      </c>
      <c r="I103" s="43">
        <v>50370870</v>
      </c>
      <c r="J103" s="43">
        <v>42539924</v>
      </c>
      <c r="K103" s="45">
        <f t="shared" si="4"/>
        <v>7830946</v>
      </c>
    </row>
    <row r="104" spans="1:11" hidden="1" outlineLevel="1" x14ac:dyDescent="0.25">
      <c r="A104" s="7" t="s">
        <v>140</v>
      </c>
      <c r="B104" s="43">
        <v>0</v>
      </c>
      <c r="C104" s="43">
        <v>0</v>
      </c>
      <c r="D104" s="7">
        <v>0</v>
      </c>
      <c r="E104" s="43">
        <v>327445</v>
      </c>
      <c r="F104" s="43">
        <v>0</v>
      </c>
      <c r="G104" s="43">
        <f t="shared" si="3"/>
        <v>327445</v>
      </c>
      <c r="H104" s="7">
        <v>0</v>
      </c>
      <c r="I104" s="43">
        <v>327445</v>
      </c>
      <c r="J104" s="43">
        <v>540000</v>
      </c>
      <c r="K104" s="45">
        <f t="shared" si="4"/>
        <v>-212555</v>
      </c>
    </row>
    <row r="105" spans="1:11" hidden="1" outlineLevel="1" x14ac:dyDescent="0.25">
      <c r="A105" s="7" t="s">
        <v>141</v>
      </c>
      <c r="B105" s="43">
        <v>-6359875</v>
      </c>
      <c r="C105" s="43">
        <v>0</v>
      </c>
      <c r="D105" s="7">
        <v>0</v>
      </c>
      <c r="E105" s="43">
        <v>3393488</v>
      </c>
      <c r="F105" s="43">
        <v>0</v>
      </c>
      <c r="G105" s="43">
        <f t="shared" si="3"/>
        <v>3393488</v>
      </c>
      <c r="H105" s="7">
        <v>0</v>
      </c>
      <c r="I105" s="43">
        <v>-2966387</v>
      </c>
      <c r="J105" s="43">
        <v>-1478500</v>
      </c>
      <c r="K105" s="45">
        <f t="shared" si="4"/>
        <v>-1487887</v>
      </c>
    </row>
    <row r="106" spans="1:11" s="8" customFormat="1" collapsed="1" x14ac:dyDescent="0.25">
      <c r="A106" s="8" t="s">
        <v>142</v>
      </c>
      <c r="B106" s="9">
        <v>-65922387</v>
      </c>
      <c r="C106" s="9">
        <v>46769419</v>
      </c>
      <c r="D106" s="8">
        <v>0</v>
      </c>
      <c r="E106" s="9">
        <v>33323574</v>
      </c>
      <c r="F106" s="9">
        <v>0</v>
      </c>
      <c r="G106" s="9">
        <f t="shared" si="3"/>
        <v>80092993</v>
      </c>
      <c r="H106" s="8">
        <v>0</v>
      </c>
      <c r="I106" s="9">
        <v>14170606</v>
      </c>
      <c r="J106" s="9">
        <v>24181129</v>
      </c>
      <c r="K106" s="9">
        <f t="shared" si="4"/>
        <v>-10010523</v>
      </c>
    </row>
    <row r="107" spans="1:11" hidden="1" outlineLevel="1" x14ac:dyDescent="0.25">
      <c r="A107" s="7" t="s">
        <v>143</v>
      </c>
      <c r="B107" s="43">
        <v>0</v>
      </c>
      <c r="C107" s="43">
        <v>3923416</v>
      </c>
      <c r="D107" s="7">
        <v>0</v>
      </c>
      <c r="E107" s="7">
        <v>0</v>
      </c>
      <c r="F107" s="43">
        <v>0</v>
      </c>
      <c r="G107" s="43">
        <f t="shared" si="3"/>
        <v>3923416</v>
      </c>
      <c r="H107" s="7">
        <v>0</v>
      </c>
      <c r="I107" s="43">
        <v>3923416</v>
      </c>
      <c r="J107" s="43">
        <v>4032460</v>
      </c>
      <c r="K107" s="45">
        <f t="shared" si="4"/>
        <v>-109044</v>
      </c>
    </row>
    <row r="108" spans="1:11" hidden="1" outlineLevel="1" x14ac:dyDescent="0.25">
      <c r="A108" s="7" t="s">
        <v>144</v>
      </c>
      <c r="B108" s="43">
        <v>-22235098</v>
      </c>
      <c r="C108" s="43">
        <v>20840020</v>
      </c>
      <c r="D108" s="7">
        <v>0</v>
      </c>
      <c r="E108" s="43">
        <v>4135458</v>
      </c>
      <c r="F108" s="43">
        <v>0</v>
      </c>
      <c r="G108" s="43">
        <f t="shared" si="3"/>
        <v>24975478</v>
      </c>
      <c r="H108" s="7">
        <v>0</v>
      </c>
      <c r="I108" s="43">
        <v>2740380</v>
      </c>
      <c r="J108" s="43">
        <v>9338624</v>
      </c>
      <c r="K108" s="45">
        <f t="shared" si="4"/>
        <v>-6598244</v>
      </c>
    </row>
    <row r="109" spans="1:11" hidden="1" outlineLevel="1" x14ac:dyDescent="0.25">
      <c r="A109" s="7" t="s">
        <v>145</v>
      </c>
      <c r="B109" s="43">
        <v>-1300002</v>
      </c>
      <c r="C109" s="43">
        <v>0</v>
      </c>
      <c r="D109" s="7">
        <v>0</v>
      </c>
      <c r="E109" s="43">
        <v>2378070</v>
      </c>
      <c r="F109" s="43">
        <v>0</v>
      </c>
      <c r="G109" s="43">
        <f t="shared" si="3"/>
        <v>2378070</v>
      </c>
      <c r="H109" s="7">
        <v>0</v>
      </c>
      <c r="I109" s="43">
        <v>1078068</v>
      </c>
      <c r="J109" s="43">
        <v>466198</v>
      </c>
      <c r="K109" s="45">
        <f t="shared" si="4"/>
        <v>611870</v>
      </c>
    </row>
    <row r="110" spans="1:11" hidden="1" outlineLevel="1" x14ac:dyDescent="0.25">
      <c r="A110" s="7" t="s">
        <v>146</v>
      </c>
      <c r="B110" s="43">
        <v>-24158811</v>
      </c>
      <c r="C110" s="7">
        <v>0</v>
      </c>
      <c r="D110" s="7">
        <v>0</v>
      </c>
      <c r="E110" s="43">
        <v>416717</v>
      </c>
      <c r="F110" s="43">
        <v>0</v>
      </c>
      <c r="G110" s="43">
        <f t="shared" si="3"/>
        <v>416717</v>
      </c>
      <c r="H110" s="7">
        <v>0</v>
      </c>
      <c r="I110" s="43">
        <v>-23742094</v>
      </c>
      <c r="J110" s="43">
        <v>-10448000</v>
      </c>
      <c r="K110" s="45">
        <f t="shared" si="4"/>
        <v>-13294094</v>
      </c>
    </row>
    <row r="111" spans="1:11" hidden="1" outlineLevel="1" x14ac:dyDescent="0.25">
      <c r="A111" s="7" t="s">
        <v>147</v>
      </c>
      <c r="B111" s="43">
        <v>-1065881</v>
      </c>
      <c r="C111" s="43">
        <v>0</v>
      </c>
      <c r="D111" s="7">
        <v>0</v>
      </c>
      <c r="E111" s="43">
        <v>12131075</v>
      </c>
      <c r="F111" s="43">
        <v>0</v>
      </c>
      <c r="G111" s="43">
        <f t="shared" si="3"/>
        <v>12131075</v>
      </c>
      <c r="H111" s="7">
        <v>0</v>
      </c>
      <c r="I111" s="43">
        <v>11065194</v>
      </c>
      <c r="J111" s="43">
        <v>2445000</v>
      </c>
      <c r="K111" s="45">
        <f t="shared" si="4"/>
        <v>8620194</v>
      </c>
    </row>
    <row r="112" spans="1:11" hidden="1" outlineLevel="1" x14ac:dyDescent="0.25">
      <c r="A112" s="7" t="s">
        <v>148</v>
      </c>
      <c r="B112" s="7">
        <v>0</v>
      </c>
      <c r="C112" s="43">
        <v>0</v>
      </c>
      <c r="D112" s="7">
        <v>0</v>
      </c>
      <c r="E112" s="43">
        <v>900651</v>
      </c>
      <c r="F112" s="43">
        <v>0</v>
      </c>
      <c r="G112" s="43">
        <f t="shared" si="3"/>
        <v>900651</v>
      </c>
      <c r="H112" s="7">
        <v>0</v>
      </c>
      <c r="I112" s="43">
        <v>900651</v>
      </c>
      <c r="J112" s="43">
        <v>2150000</v>
      </c>
      <c r="K112" s="45">
        <f t="shared" si="4"/>
        <v>-1249349</v>
      </c>
    </row>
    <row r="113" spans="1:11" hidden="1" outlineLevel="1" x14ac:dyDescent="0.25">
      <c r="A113" s="7" t="s">
        <v>149</v>
      </c>
      <c r="B113" s="43">
        <v>-17162595</v>
      </c>
      <c r="C113" s="43">
        <v>22005983</v>
      </c>
      <c r="D113" s="7">
        <v>0</v>
      </c>
      <c r="E113" s="43">
        <v>6590375</v>
      </c>
      <c r="F113" s="43">
        <v>0</v>
      </c>
      <c r="G113" s="43">
        <f t="shared" si="3"/>
        <v>28596358</v>
      </c>
      <c r="H113" s="7">
        <v>0</v>
      </c>
      <c r="I113" s="43">
        <v>11433763</v>
      </c>
      <c r="J113" s="43">
        <v>9425619</v>
      </c>
      <c r="K113" s="45">
        <f t="shared" si="4"/>
        <v>2008144</v>
      </c>
    </row>
    <row r="114" spans="1:11" hidden="1" outlineLevel="1" x14ac:dyDescent="0.25">
      <c r="A114" s="7" t="s">
        <v>150</v>
      </c>
      <c r="B114" s="43">
        <v>0</v>
      </c>
      <c r="C114" s="43">
        <v>0</v>
      </c>
      <c r="D114" s="7">
        <v>0</v>
      </c>
      <c r="E114" s="43">
        <v>6771228</v>
      </c>
      <c r="F114" s="43">
        <v>0</v>
      </c>
      <c r="G114" s="43">
        <f t="shared" si="3"/>
        <v>6771228</v>
      </c>
      <c r="H114" s="7">
        <v>0</v>
      </c>
      <c r="I114" s="43">
        <v>6771228</v>
      </c>
      <c r="J114" s="43">
        <v>6771228</v>
      </c>
      <c r="K114" s="45">
        <f t="shared" si="4"/>
        <v>0</v>
      </c>
    </row>
    <row r="115" spans="1:11" s="8" customFormat="1" collapsed="1" x14ac:dyDescent="0.25">
      <c r="A115" s="8" t="s">
        <v>151</v>
      </c>
      <c r="B115" s="9">
        <v>0</v>
      </c>
      <c r="C115" s="9">
        <v>0</v>
      </c>
      <c r="D115" s="8">
        <v>0</v>
      </c>
      <c r="E115" s="9">
        <v>235681474</v>
      </c>
      <c r="F115" s="9">
        <v>0</v>
      </c>
      <c r="G115" s="9">
        <f t="shared" si="3"/>
        <v>235681474</v>
      </c>
      <c r="H115" s="8">
        <v>0</v>
      </c>
      <c r="I115" s="9">
        <v>235681474</v>
      </c>
      <c r="J115" s="9">
        <v>222006031</v>
      </c>
      <c r="K115" s="9">
        <f t="shared" si="4"/>
        <v>13675443</v>
      </c>
    </row>
    <row r="116" spans="1:11" hidden="1" outlineLevel="1" x14ac:dyDescent="0.25">
      <c r="A116" s="7" t="s">
        <v>152</v>
      </c>
      <c r="B116" s="43">
        <v>0</v>
      </c>
      <c r="C116" s="43">
        <v>0</v>
      </c>
      <c r="D116" s="7">
        <v>0</v>
      </c>
      <c r="E116" s="43">
        <v>19895495</v>
      </c>
      <c r="F116" s="43">
        <v>0</v>
      </c>
      <c r="G116" s="43">
        <f t="shared" ref="G116:G164" si="5">SUM(C116:F116)</f>
        <v>19895495</v>
      </c>
      <c r="H116" s="7">
        <v>0</v>
      </c>
      <c r="I116" s="43">
        <v>19895495</v>
      </c>
      <c r="J116" s="43">
        <v>16355000</v>
      </c>
      <c r="K116" s="45">
        <f t="shared" ref="K116:K164" si="6">I116-J116</f>
        <v>3540495</v>
      </c>
    </row>
    <row r="117" spans="1:11" hidden="1" outlineLevel="1" x14ac:dyDescent="0.25">
      <c r="A117" s="7" t="s">
        <v>153</v>
      </c>
      <c r="B117" s="43">
        <v>0</v>
      </c>
      <c r="C117" s="43">
        <v>0</v>
      </c>
      <c r="D117" s="7">
        <v>0</v>
      </c>
      <c r="E117" s="43">
        <v>58770432</v>
      </c>
      <c r="F117" s="43">
        <v>0</v>
      </c>
      <c r="G117" s="43">
        <f t="shared" si="5"/>
        <v>58770432</v>
      </c>
      <c r="H117" s="7">
        <v>0</v>
      </c>
      <c r="I117" s="43">
        <v>58770432</v>
      </c>
      <c r="J117" s="43">
        <v>58770432</v>
      </c>
      <c r="K117" s="45">
        <f t="shared" si="6"/>
        <v>0</v>
      </c>
    </row>
    <row r="118" spans="1:11" hidden="1" outlineLevel="1" x14ac:dyDescent="0.25">
      <c r="A118" s="7" t="s">
        <v>154</v>
      </c>
      <c r="B118" s="43">
        <v>0</v>
      </c>
      <c r="C118" s="43">
        <v>0</v>
      </c>
      <c r="D118" s="7">
        <v>0</v>
      </c>
      <c r="E118" s="43">
        <v>22229437</v>
      </c>
      <c r="F118" s="43">
        <v>0</v>
      </c>
      <c r="G118" s="43">
        <f t="shared" si="5"/>
        <v>22229437</v>
      </c>
      <c r="H118" s="7">
        <v>0</v>
      </c>
      <c r="I118" s="43">
        <v>22229437</v>
      </c>
      <c r="J118" s="43">
        <v>22011300</v>
      </c>
      <c r="K118" s="45">
        <f t="shared" si="6"/>
        <v>218137</v>
      </c>
    </row>
    <row r="119" spans="1:11" hidden="1" outlineLevel="1" x14ac:dyDescent="0.25">
      <c r="A119" s="7" t="s">
        <v>155</v>
      </c>
      <c r="B119" s="43">
        <v>0</v>
      </c>
      <c r="C119" s="43">
        <v>0</v>
      </c>
      <c r="D119" s="7">
        <v>0</v>
      </c>
      <c r="E119" s="43">
        <v>104160</v>
      </c>
      <c r="F119" s="43">
        <v>0</v>
      </c>
      <c r="G119" s="43">
        <f t="shared" si="5"/>
        <v>104160</v>
      </c>
      <c r="H119" s="7">
        <v>0</v>
      </c>
      <c r="I119" s="43">
        <v>104160</v>
      </c>
      <c r="J119" s="43">
        <v>500000</v>
      </c>
      <c r="K119" s="45">
        <f t="shared" si="6"/>
        <v>-395840</v>
      </c>
    </row>
    <row r="120" spans="1:11" hidden="1" outlineLevel="1" x14ac:dyDescent="0.25">
      <c r="A120" s="7" t="s">
        <v>156</v>
      </c>
      <c r="B120" s="43">
        <v>0</v>
      </c>
      <c r="C120" s="43">
        <v>0</v>
      </c>
      <c r="D120" s="7">
        <v>0</v>
      </c>
      <c r="E120" s="43">
        <v>9346699</v>
      </c>
      <c r="F120" s="43">
        <v>0</v>
      </c>
      <c r="G120" s="43">
        <f t="shared" si="5"/>
        <v>9346699</v>
      </c>
      <c r="H120" s="7">
        <v>0</v>
      </c>
      <c r="I120" s="43">
        <v>9346699</v>
      </c>
      <c r="J120" s="43">
        <v>10625002</v>
      </c>
      <c r="K120" s="45">
        <f t="shared" si="6"/>
        <v>-1278303</v>
      </c>
    </row>
    <row r="121" spans="1:11" hidden="1" outlineLevel="1" x14ac:dyDescent="0.25">
      <c r="A121" s="7" t="s">
        <v>157</v>
      </c>
      <c r="B121" s="43">
        <v>0</v>
      </c>
      <c r="C121" s="43">
        <v>0</v>
      </c>
      <c r="D121" s="7">
        <v>0</v>
      </c>
      <c r="E121" s="43">
        <v>29071339</v>
      </c>
      <c r="F121" s="43">
        <v>0</v>
      </c>
      <c r="G121" s="43">
        <f t="shared" si="5"/>
        <v>29071339</v>
      </c>
      <c r="H121" s="7">
        <v>0</v>
      </c>
      <c r="I121" s="43">
        <v>29071339</v>
      </c>
      <c r="J121" s="43">
        <v>23990297</v>
      </c>
      <c r="K121" s="45">
        <f t="shared" si="6"/>
        <v>5081042</v>
      </c>
    </row>
    <row r="122" spans="1:11" hidden="1" outlineLevel="1" x14ac:dyDescent="0.25">
      <c r="A122" s="7" t="s">
        <v>158</v>
      </c>
      <c r="B122" s="43">
        <v>0</v>
      </c>
      <c r="C122" s="43">
        <v>0</v>
      </c>
      <c r="D122" s="7">
        <v>0</v>
      </c>
      <c r="E122" s="43">
        <v>95858328</v>
      </c>
      <c r="F122" s="43">
        <v>0</v>
      </c>
      <c r="G122" s="43">
        <f t="shared" si="5"/>
        <v>95858328</v>
      </c>
      <c r="H122" s="7">
        <v>0</v>
      </c>
      <c r="I122" s="43">
        <v>95858328</v>
      </c>
      <c r="J122" s="43">
        <v>89212000</v>
      </c>
      <c r="K122" s="45">
        <f t="shared" si="6"/>
        <v>6646328</v>
      </c>
    </row>
    <row r="123" spans="1:11" hidden="1" outlineLevel="1" x14ac:dyDescent="0.25">
      <c r="A123" s="7" t="s">
        <v>159</v>
      </c>
      <c r="B123" s="43">
        <v>0</v>
      </c>
      <c r="C123" s="43">
        <v>0</v>
      </c>
      <c r="D123" s="7">
        <v>0</v>
      </c>
      <c r="E123" s="43">
        <v>405584</v>
      </c>
      <c r="F123" s="43">
        <v>0</v>
      </c>
      <c r="G123" s="43">
        <f t="shared" si="5"/>
        <v>405584</v>
      </c>
      <c r="H123" s="7">
        <v>0</v>
      </c>
      <c r="I123" s="43">
        <v>405584</v>
      </c>
      <c r="J123" s="43">
        <v>542000</v>
      </c>
      <c r="K123" s="45">
        <f t="shared" si="6"/>
        <v>-136416</v>
      </c>
    </row>
    <row r="124" spans="1:11" s="8" customFormat="1" collapsed="1" x14ac:dyDescent="0.25">
      <c r="A124" s="8" t="s">
        <v>160</v>
      </c>
      <c r="B124" s="9">
        <v>-8066550</v>
      </c>
      <c r="C124" s="9">
        <v>28499011</v>
      </c>
      <c r="D124" s="8">
        <v>0</v>
      </c>
      <c r="E124" s="9">
        <v>43547685</v>
      </c>
      <c r="F124" s="9">
        <v>0</v>
      </c>
      <c r="G124" s="9">
        <f t="shared" si="5"/>
        <v>72046696</v>
      </c>
      <c r="H124" s="8">
        <v>1</v>
      </c>
      <c r="I124" s="9">
        <v>63980147</v>
      </c>
      <c r="J124" s="9">
        <v>68294107</v>
      </c>
      <c r="K124" s="9">
        <f t="shared" si="6"/>
        <v>-4313960</v>
      </c>
    </row>
    <row r="125" spans="1:11" hidden="1" outlineLevel="1" x14ac:dyDescent="0.25">
      <c r="A125" s="7" t="s">
        <v>161</v>
      </c>
      <c r="B125" s="43">
        <v>0</v>
      </c>
      <c r="C125" s="43">
        <v>2091773</v>
      </c>
      <c r="D125" s="7">
        <v>0</v>
      </c>
      <c r="E125" s="43">
        <v>52360</v>
      </c>
      <c r="F125" s="43">
        <v>0</v>
      </c>
      <c r="G125" s="43">
        <f t="shared" si="5"/>
        <v>2144133</v>
      </c>
      <c r="H125" s="7">
        <v>0</v>
      </c>
      <c r="I125" s="43">
        <v>2144133</v>
      </c>
      <c r="J125" s="43">
        <v>2598358</v>
      </c>
      <c r="K125" s="45">
        <f t="shared" si="6"/>
        <v>-454225</v>
      </c>
    </row>
    <row r="126" spans="1:11" hidden="1" outlineLevel="1" x14ac:dyDescent="0.25">
      <c r="A126" s="7" t="s">
        <v>162</v>
      </c>
      <c r="B126" s="43">
        <v>-2800000</v>
      </c>
      <c r="C126" s="43">
        <v>12940370</v>
      </c>
      <c r="D126" s="7">
        <v>0</v>
      </c>
      <c r="E126" s="43">
        <v>4750615</v>
      </c>
      <c r="F126" s="43">
        <v>0</v>
      </c>
      <c r="G126" s="43">
        <f t="shared" si="5"/>
        <v>17690985</v>
      </c>
      <c r="H126" s="7">
        <v>0</v>
      </c>
      <c r="I126" s="43">
        <v>14890985</v>
      </c>
      <c r="J126" s="43">
        <v>18435257</v>
      </c>
      <c r="K126" s="45">
        <f t="shared" si="6"/>
        <v>-3544272</v>
      </c>
    </row>
    <row r="127" spans="1:11" hidden="1" outlineLevel="1" x14ac:dyDescent="0.25">
      <c r="A127" s="7" t="s">
        <v>163</v>
      </c>
      <c r="B127" s="43">
        <v>-5196550</v>
      </c>
      <c r="C127" s="43">
        <v>13466868</v>
      </c>
      <c r="D127" s="7">
        <v>0</v>
      </c>
      <c r="E127" s="43">
        <v>4501711</v>
      </c>
      <c r="F127" s="43">
        <v>0</v>
      </c>
      <c r="G127" s="43">
        <f t="shared" si="5"/>
        <v>17968579</v>
      </c>
      <c r="H127" s="7">
        <v>1</v>
      </c>
      <c r="I127" s="43">
        <v>12772030</v>
      </c>
      <c r="J127" s="43">
        <v>12185078</v>
      </c>
      <c r="K127" s="45">
        <f t="shared" si="6"/>
        <v>586952</v>
      </c>
    </row>
    <row r="128" spans="1:11" hidden="1" outlineLevel="1" x14ac:dyDescent="0.25">
      <c r="A128" s="7" t="s">
        <v>164</v>
      </c>
      <c r="B128" s="43">
        <v>0</v>
      </c>
      <c r="C128" s="43">
        <v>0</v>
      </c>
      <c r="D128" s="7">
        <v>0</v>
      </c>
      <c r="E128" s="43">
        <v>28889598</v>
      </c>
      <c r="F128" s="43">
        <v>0</v>
      </c>
      <c r="G128" s="43">
        <f t="shared" si="5"/>
        <v>28889598</v>
      </c>
      <c r="H128" s="7">
        <v>0</v>
      </c>
      <c r="I128" s="43">
        <v>28889598</v>
      </c>
      <c r="J128" s="43">
        <v>31875414</v>
      </c>
      <c r="K128" s="45">
        <f t="shared" si="6"/>
        <v>-2985816</v>
      </c>
    </row>
    <row r="129" spans="1:13" hidden="1" outlineLevel="1" x14ac:dyDescent="0.25">
      <c r="A129" s="7" t="s">
        <v>165</v>
      </c>
      <c r="B129" s="43">
        <v>0</v>
      </c>
      <c r="C129" s="43">
        <v>0</v>
      </c>
      <c r="D129" s="7">
        <v>0</v>
      </c>
      <c r="E129" s="43">
        <v>2650527</v>
      </c>
      <c r="F129" s="43">
        <v>0</v>
      </c>
      <c r="G129" s="43">
        <f t="shared" si="5"/>
        <v>2650527</v>
      </c>
      <c r="H129" s="7">
        <v>0</v>
      </c>
      <c r="I129" s="43">
        <v>2650527</v>
      </c>
      <c r="J129" s="43">
        <v>1325000</v>
      </c>
      <c r="K129" s="45">
        <f t="shared" si="6"/>
        <v>1325527</v>
      </c>
    </row>
    <row r="130" spans="1:13" hidden="1" outlineLevel="1" x14ac:dyDescent="0.25">
      <c r="A130" s="7" t="s">
        <v>166</v>
      </c>
      <c r="B130" s="43">
        <v>-70000</v>
      </c>
      <c r="C130" s="43">
        <v>0</v>
      </c>
      <c r="D130" s="7">
        <v>0</v>
      </c>
      <c r="E130" s="43">
        <v>418601</v>
      </c>
      <c r="F130" s="43">
        <v>0</v>
      </c>
      <c r="G130" s="43">
        <f t="shared" si="5"/>
        <v>418601</v>
      </c>
      <c r="H130" s="7">
        <v>0</v>
      </c>
      <c r="I130" s="43">
        <v>348601</v>
      </c>
      <c r="J130" s="43">
        <v>375000</v>
      </c>
      <c r="K130" s="45">
        <f t="shared" si="6"/>
        <v>-26399</v>
      </c>
    </row>
    <row r="131" spans="1:13" hidden="1" outlineLevel="1" x14ac:dyDescent="0.25">
      <c r="A131" s="7" t="s">
        <v>167</v>
      </c>
      <c r="B131" s="43">
        <v>0</v>
      </c>
      <c r="C131" s="43">
        <v>0</v>
      </c>
      <c r="D131" s="7">
        <v>0</v>
      </c>
      <c r="E131" s="43">
        <v>1888753</v>
      </c>
      <c r="F131" s="43">
        <v>0</v>
      </c>
      <c r="G131" s="43">
        <f t="shared" si="5"/>
        <v>1888753</v>
      </c>
      <c r="H131" s="7">
        <v>0</v>
      </c>
      <c r="I131" s="43">
        <v>1888753</v>
      </c>
      <c r="J131" s="43">
        <v>1100000</v>
      </c>
      <c r="K131" s="45">
        <f t="shared" si="6"/>
        <v>788753</v>
      </c>
    </row>
    <row r="132" spans="1:13" hidden="1" outlineLevel="1" x14ac:dyDescent="0.25">
      <c r="A132" s="7" t="s">
        <v>168</v>
      </c>
      <c r="B132" s="43">
        <v>0</v>
      </c>
      <c r="C132" s="43">
        <v>0</v>
      </c>
      <c r="D132" s="7">
        <v>0</v>
      </c>
      <c r="E132" s="43">
        <v>395520</v>
      </c>
      <c r="F132" s="43">
        <v>0</v>
      </c>
      <c r="G132" s="43">
        <f t="shared" si="5"/>
        <v>395520</v>
      </c>
      <c r="H132" s="7">
        <v>0</v>
      </c>
      <c r="I132" s="43">
        <v>395520</v>
      </c>
      <c r="J132" s="43">
        <v>400000</v>
      </c>
      <c r="K132" s="45">
        <f t="shared" si="6"/>
        <v>-4480</v>
      </c>
    </row>
    <row r="133" spans="1:13" s="8" customFormat="1" collapsed="1" x14ac:dyDescent="0.25">
      <c r="A133" s="8" t="s">
        <v>169</v>
      </c>
      <c r="B133" s="9">
        <v>0</v>
      </c>
      <c r="C133" s="9">
        <v>0</v>
      </c>
      <c r="D133" s="8">
        <v>0</v>
      </c>
      <c r="E133" s="9">
        <v>141949</v>
      </c>
      <c r="F133" s="9">
        <v>0</v>
      </c>
      <c r="G133" s="9">
        <f t="shared" si="5"/>
        <v>141949</v>
      </c>
      <c r="H133" s="8">
        <v>0</v>
      </c>
      <c r="I133" s="9">
        <v>141949</v>
      </c>
      <c r="J133" s="9">
        <v>85000</v>
      </c>
      <c r="K133" s="9">
        <f t="shared" si="6"/>
        <v>56949</v>
      </c>
    </row>
    <row r="134" spans="1:13" hidden="1" outlineLevel="1" x14ac:dyDescent="0.25">
      <c r="A134" s="7" t="s">
        <v>170</v>
      </c>
      <c r="B134" s="43">
        <v>0</v>
      </c>
      <c r="C134" s="43">
        <v>0</v>
      </c>
      <c r="D134" s="7">
        <v>0</v>
      </c>
      <c r="E134" s="43">
        <v>141949</v>
      </c>
      <c r="F134" s="43">
        <v>0</v>
      </c>
      <c r="G134" s="43">
        <f t="shared" si="5"/>
        <v>141949</v>
      </c>
      <c r="H134" s="7">
        <v>0</v>
      </c>
      <c r="I134" s="43">
        <v>141949</v>
      </c>
      <c r="J134" s="43">
        <v>85000</v>
      </c>
      <c r="K134" s="45">
        <f t="shared" si="6"/>
        <v>56949</v>
      </c>
    </row>
    <row r="135" spans="1:13" s="8" customFormat="1" collapsed="1" x14ac:dyDescent="0.25">
      <c r="A135" s="8" t="s">
        <v>171</v>
      </c>
      <c r="B135" s="9">
        <v>-43707573</v>
      </c>
      <c r="C135" s="9">
        <v>188078226</v>
      </c>
      <c r="D135" s="9">
        <v>90000000</v>
      </c>
      <c r="E135" s="9">
        <v>127660586</v>
      </c>
      <c r="F135" s="9">
        <v>0</v>
      </c>
      <c r="G135" s="9">
        <f t="shared" si="5"/>
        <v>405738812</v>
      </c>
      <c r="H135" s="8">
        <v>0</v>
      </c>
      <c r="I135" s="9">
        <v>362031239</v>
      </c>
      <c r="J135" s="9">
        <v>342254018</v>
      </c>
      <c r="K135" s="9">
        <f t="shared" si="6"/>
        <v>19777221</v>
      </c>
    </row>
    <row r="136" spans="1:13" hidden="1" outlineLevel="1" x14ac:dyDescent="0.25">
      <c r="A136" s="7" t="s">
        <v>172</v>
      </c>
      <c r="B136" s="43">
        <v>0</v>
      </c>
      <c r="C136" s="43">
        <v>19767968</v>
      </c>
      <c r="D136" s="7">
        <v>0</v>
      </c>
      <c r="E136" s="43">
        <v>408097</v>
      </c>
      <c r="F136" s="43">
        <v>0</v>
      </c>
      <c r="G136" s="43">
        <f t="shared" si="5"/>
        <v>20176065</v>
      </c>
      <c r="H136" s="7">
        <v>0</v>
      </c>
      <c r="I136" s="43">
        <v>20176065</v>
      </c>
      <c r="J136" s="43">
        <v>19605222</v>
      </c>
      <c r="K136" s="45">
        <f t="shared" si="6"/>
        <v>570843</v>
      </c>
    </row>
    <row r="137" spans="1:13" hidden="1" outlineLevel="1" x14ac:dyDescent="0.25">
      <c r="A137" s="7" t="s">
        <v>173</v>
      </c>
      <c r="B137" s="43">
        <v>0</v>
      </c>
      <c r="C137" s="43">
        <v>9528623</v>
      </c>
      <c r="D137" s="7">
        <v>0</v>
      </c>
      <c r="E137" s="43">
        <v>134664</v>
      </c>
      <c r="F137" s="43">
        <v>0</v>
      </c>
      <c r="G137" s="43">
        <f t="shared" si="5"/>
        <v>9663287</v>
      </c>
      <c r="H137" s="7">
        <v>0</v>
      </c>
      <c r="I137" s="43">
        <v>9663287</v>
      </c>
      <c r="J137" s="43">
        <v>9144732</v>
      </c>
      <c r="K137" s="45">
        <f t="shared" si="6"/>
        <v>518555</v>
      </c>
    </row>
    <row r="138" spans="1:13" hidden="1" outlineLevel="1" x14ac:dyDescent="0.25">
      <c r="A138" s="7" t="s">
        <v>174</v>
      </c>
      <c r="B138" s="43">
        <v>0</v>
      </c>
      <c r="C138" s="43">
        <v>1842422</v>
      </c>
      <c r="D138" s="7">
        <v>0</v>
      </c>
      <c r="E138" s="7">
        <v>0</v>
      </c>
      <c r="F138" s="43">
        <v>0</v>
      </c>
      <c r="G138" s="43">
        <f t="shared" si="5"/>
        <v>1842422</v>
      </c>
      <c r="H138" s="7">
        <v>0</v>
      </c>
      <c r="I138" s="43">
        <v>1842422</v>
      </c>
      <c r="J138" s="43">
        <v>2427409</v>
      </c>
      <c r="K138" s="45">
        <f t="shared" si="6"/>
        <v>-584987</v>
      </c>
    </row>
    <row r="139" spans="1:13" hidden="1" outlineLevel="1" x14ac:dyDescent="0.25">
      <c r="A139" s="7" t="s">
        <v>175</v>
      </c>
      <c r="B139" s="43">
        <v>-1860000</v>
      </c>
      <c r="C139" s="43">
        <v>0</v>
      </c>
      <c r="D139" s="7">
        <v>0</v>
      </c>
      <c r="E139" s="43">
        <v>7338376</v>
      </c>
      <c r="F139" s="43">
        <v>0</v>
      </c>
      <c r="G139" s="43">
        <f t="shared" si="5"/>
        <v>7338376</v>
      </c>
      <c r="H139" s="7">
        <v>0</v>
      </c>
      <c r="I139" s="43">
        <v>5478376</v>
      </c>
      <c r="J139" s="43">
        <v>5040000</v>
      </c>
      <c r="K139" s="45">
        <f t="shared" si="6"/>
        <v>438376</v>
      </c>
    </row>
    <row r="140" spans="1:13" hidden="1" outlineLevel="1" x14ac:dyDescent="0.25">
      <c r="A140" s="7" t="s">
        <v>176</v>
      </c>
      <c r="B140" s="43">
        <v>-39138052</v>
      </c>
      <c r="C140" s="43">
        <v>65644102</v>
      </c>
      <c r="D140" s="7">
        <v>0</v>
      </c>
      <c r="E140" s="43">
        <v>41827349</v>
      </c>
      <c r="F140" s="43">
        <v>0</v>
      </c>
      <c r="G140" s="43">
        <f t="shared" si="5"/>
        <v>107471451</v>
      </c>
      <c r="H140" s="7">
        <v>0</v>
      </c>
      <c r="I140" s="43">
        <v>68333399</v>
      </c>
      <c r="J140" s="43">
        <v>68105354</v>
      </c>
      <c r="K140" s="45">
        <f t="shared" si="6"/>
        <v>228045</v>
      </c>
    </row>
    <row r="141" spans="1:13" hidden="1" outlineLevel="1" x14ac:dyDescent="0.25">
      <c r="A141" s="7" t="s">
        <v>177</v>
      </c>
      <c r="B141" s="43">
        <v>-685219</v>
      </c>
      <c r="C141" s="43">
        <v>32709917</v>
      </c>
      <c r="D141" s="7">
        <v>0</v>
      </c>
      <c r="E141" s="43">
        <v>6145328</v>
      </c>
      <c r="F141" s="43">
        <v>0</v>
      </c>
      <c r="G141" s="43">
        <f t="shared" si="5"/>
        <v>38855245</v>
      </c>
      <c r="H141" s="7">
        <v>0</v>
      </c>
      <c r="I141" s="43">
        <v>38170026</v>
      </c>
      <c r="J141" s="43">
        <v>35638333</v>
      </c>
      <c r="K141" s="45">
        <f t="shared" si="6"/>
        <v>2531693</v>
      </c>
    </row>
    <row r="142" spans="1:13" hidden="1" outlineLevel="1" x14ac:dyDescent="0.25">
      <c r="A142" s="7" t="s">
        <v>178</v>
      </c>
      <c r="B142" s="43">
        <v>-2024302</v>
      </c>
      <c r="C142" s="43">
        <v>34285194</v>
      </c>
      <c r="D142" s="7">
        <v>0</v>
      </c>
      <c r="E142" s="43">
        <v>42848626</v>
      </c>
      <c r="F142" s="43">
        <v>0</v>
      </c>
      <c r="G142" s="43">
        <f t="shared" si="5"/>
        <v>77133820</v>
      </c>
      <c r="H142" s="7">
        <v>0</v>
      </c>
      <c r="I142" s="43">
        <v>75109518</v>
      </c>
      <c r="J142" s="43">
        <v>61086368</v>
      </c>
      <c r="K142" s="45">
        <f t="shared" si="6"/>
        <v>14023150</v>
      </c>
      <c r="M142" s="51"/>
    </row>
    <row r="143" spans="1:13" hidden="1" outlineLevel="1" x14ac:dyDescent="0.25">
      <c r="A143" s="7" t="s">
        <v>179</v>
      </c>
      <c r="B143" s="7">
        <v>0</v>
      </c>
      <c r="C143" s="7">
        <v>0</v>
      </c>
      <c r="D143" s="7">
        <v>0</v>
      </c>
      <c r="E143" s="43">
        <v>27046073</v>
      </c>
      <c r="F143" s="43">
        <v>0</v>
      </c>
      <c r="G143" s="43">
        <f t="shared" si="5"/>
        <v>27046073</v>
      </c>
      <c r="H143" s="7">
        <v>0</v>
      </c>
      <c r="I143" s="43">
        <v>27046073</v>
      </c>
      <c r="J143" s="43">
        <v>24967600</v>
      </c>
      <c r="K143" s="45">
        <f t="shared" si="6"/>
        <v>2078473</v>
      </c>
    </row>
    <row r="144" spans="1:13" hidden="1" outlineLevel="1" x14ac:dyDescent="0.25">
      <c r="A144" s="7" t="s">
        <v>268</v>
      </c>
      <c r="B144" s="7">
        <v>0</v>
      </c>
      <c r="C144" s="7">
        <v>0</v>
      </c>
      <c r="D144" s="7">
        <v>0</v>
      </c>
      <c r="E144" s="43">
        <v>780762</v>
      </c>
      <c r="F144" s="43">
        <v>0</v>
      </c>
      <c r="G144" s="43">
        <f t="shared" si="5"/>
        <v>780762</v>
      </c>
      <c r="H144" s="7">
        <v>0</v>
      </c>
      <c r="I144" s="43">
        <v>780762</v>
      </c>
      <c r="J144" s="43">
        <v>700000</v>
      </c>
      <c r="K144" s="45">
        <f t="shared" si="6"/>
        <v>80762</v>
      </c>
    </row>
    <row r="145" spans="1:11" hidden="1" outlineLevel="1" x14ac:dyDescent="0.25">
      <c r="A145" s="7" t="s">
        <v>180</v>
      </c>
      <c r="B145" s="7">
        <v>0</v>
      </c>
      <c r="C145" s="43">
        <v>14700000</v>
      </c>
      <c r="D145" s="43">
        <v>90000000</v>
      </c>
      <c r="E145" s="7">
        <v>0</v>
      </c>
      <c r="F145" s="43">
        <v>0</v>
      </c>
      <c r="G145" s="43">
        <f t="shared" si="5"/>
        <v>104700000</v>
      </c>
      <c r="H145" s="7">
        <v>0</v>
      </c>
      <c r="I145" s="43">
        <v>104700000</v>
      </c>
      <c r="J145" s="43">
        <v>104700000</v>
      </c>
      <c r="K145" s="45">
        <f t="shared" si="6"/>
        <v>0</v>
      </c>
    </row>
    <row r="146" spans="1:11" hidden="1" outlineLevel="1" x14ac:dyDescent="0.25">
      <c r="A146" s="7" t="s">
        <v>181</v>
      </c>
      <c r="B146" s="7">
        <v>0</v>
      </c>
      <c r="C146" s="43">
        <v>9600000</v>
      </c>
      <c r="D146" s="7">
        <v>0</v>
      </c>
      <c r="E146" s="7">
        <v>0</v>
      </c>
      <c r="F146" s="43">
        <v>0</v>
      </c>
      <c r="G146" s="43">
        <f t="shared" si="5"/>
        <v>9600000</v>
      </c>
      <c r="H146" s="7">
        <v>0</v>
      </c>
      <c r="I146" s="43">
        <v>9600000</v>
      </c>
      <c r="J146" s="43">
        <v>9600000</v>
      </c>
      <c r="K146" s="45">
        <f t="shared" si="6"/>
        <v>0</v>
      </c>
    </row>
    <row r="147" spans="1:11" hidden="1" outlineLevel="1" x14ac:dyDescent="0.25">
      <c r="A147" s="7" t="s">
        <v>182</v>
      </c>
      <c r="B147" s="7">
        <v>0</v>
      </c>
      <c r="C147" s="7">
        <v>0</v>
      </c>
      <c r="D147" s="7">
        <v>0</v>
      </c>
      <c r="E147" s="43">
        <v>328901</v>
      </c>
      <c r="F147" s="43">
        <v>0</v>
      </c>
      <c r="G147" s="43">
        <f t="shared" si="5"/>
        <v>328901</v>
      </c>
      <c r="H147" s="7">
        <v>0</v>
      </c>
      <c r="I147" s="43">
        <v>328901</v>
      </c>
      <c r="J147" s="43">
        <v>639000</v>
      </c>
      <c r="K147" s="45">
        <f t="shared" si="6"/>
        <v>-310099</v>
      </c>
    </row>
    <row r="148" spans="1:11" hidden="1" outlineLevel="1" x14ac:dyDescent="0.25">
      <c r="A148" s="7" t="s">
        <v>269</v>
      </c>
      <c r="B148" s="7">
        <v>0</v>
      </c>
      <c r="C148" s="7">
        <v>0</v>
      </c>
      <c r="D148" s="7">
        <v>0</v>
      </c>
      <c r="E148" s="43">
        <v>802410</v>
      </c>
      <c r="F148" s="43">
        <v>0</v>
      </c>
      <c r="G148" s="43">
        <f t="shared" si="5"/>
        <v>802410</v>
      </c>
      <c r="H148" s="7">
        <v>0</v>
      </c>
      <c r="I148" s="43">
        <v>802410</v>
      </c>
      <c r="J148" s="43">
        <v>600000</v>
      </c>
      <c r="K148" s="45">
        <f t="shared" si="6"/>
        <v>202410</v>
      </c>
    </row>
    <row r="149" spans="1:11" s="8" customFormat="1" collapsed="1" x14ac:dyDescent="0.25">
      <c r="A149" s="8" t="s">
        <v>183</v>
      </c>
      <c r="B149" s="9">
        <v>-24778993</v>
      </c>
      <c r="C149" s="8">
        <v>0</v>
      </c>
      <c r="D149" s="8">
        <v>0</v>
      </c>
      <c r="E149" s="9">
        <v>838914</v>
      </c>
      <c r="F149" s="9">
        <v>0</v>
      </c>
      <c r="G149" s="9">
        <f t="shared" si="5"/>
        <v>838914</v>
      </c>
      <c r="H149" s="9">
        <v>-187512514</v>
      </c>
      <c r="I149" s="9">
        <v>-211452593</v>
      </c>
      <c r="J149" s="9">
        <v>-217513504</v>
      </c>
      <c r="K149" s="9">
        <f t="shared" si="6"/>
        <v>6060911</v>
      </c>
    </row>
    <row r="150" spans="1:11" hidden="1" outlineLevel="1" x14ac:dyDescent="0.25">
      <c r="A150" s="7" t="s">
        <v>184</v>
      </c>
      <c r="B150" s="7">
        <v>0</v>
      </c>
      <c r="C150" s="7">
        <v>0</v>
      </c>
      <c r="D150" s="7">
        <v>0</v>
      </c>
      <c r="E150" s="43">
        <v>613534</v>
      </c>
      <c r="F150" s="43">
        <v>0</v>
      </c>
      <c r="G150" s="43">
        <f t="shared" si="5"/>
        <v>613534</v>
      </c>
      <c r="H150" s="43">
        <v>-10201433</v>
      </c>
      <c r="I150" s="43">
        <v>-9587899</v>
      </c>
      <c r="J150" s="43">
        <v>-3765000</v>
      </c>
      <c r="K150" s="45">
        <f t="shared" si="6"/>
        <v>-5822899</v>
      </c>
    </row>
    <row r="151" spans="1:11" hidden="1" outlineLevel="1" x14ac:dyDescent="0.25">
      <c r="A151" s="7" t="s">
        <v>185</v>
      </c>
      <c r="B151" s="43">
        <v>-24778993</v>
      </c>
      <c r="C151" s="7">
        <v>0</v>
      </c>
      <c r="D151" s="7">
        <v>0</v>
      </c>
      <c r="E151" s="7">
        <v>0</v>
      </c>
      <c r="F151" s="43">
        <v>0</v>
      </c>
      <c r="G151" s="43">
        <f t="shared" si="5"/>
        <v>0</v>
      </c>
      <c r="H151" s="7">
        <v>0</v>
      </c>
      <c r="I151" s="43">
        <v>-24778993</v>
      </c>
      <c r="J151" s="43">
        <v>-24500002</v>
      </c>
      <c r="K151" s="45">
        <f t="shared" si="6"/>
        <v>-278991</v>
      </c>
    </row>
    <row r="152" spans="1:11" hidden="1" outlineLevel="1" x14ac:dyDescent="0.25">
      <c r="A152" s="7" t="s">
        <v>186</v>
      </c>
      <c r="B152" s="7">
        <v>0</v>
      </c>
      <c r="C152" s="7">
        <v>0</v>
      </c>
      <c r="D152" s="7">
        <v>0</v>
      </c>
      <c r="E152" s="7">
        <v>0</v>
      </c>
      <c r="F152" s="43">
        <v>0</v>
      </c>
      <c r="G152" s="43">
        <f t="shared" si="5"/>
        <v>0</v>
      </c>
      <c r="H152" s="43">
        <v>-192755389</v>
      </c>
      <c r="I152" s="43">
        <v>-192755389</v>
      </c>
      <c r="J152" s="43">
        <v>-195328500</v>
      </c>
      <c r="K152" s="45">
        <f t="shared" si="6"/>
        <v>2573111</v>
      </c>
    </row>
    <row r="153" spans="1:11" hidden="1" outlineLevel="1" x14ac:dyDescent="0.25">
      <c r="A153" s="7" t="s">
        <v>187</v>
      </c>
      <c r="B153" s="7">
        <v>0</v>
      </c>
      <c r="C153" s="7">
        <v>0</v>
      </c>
      <c r="D153" s="7">
        <v>0</v>
      </c>
      <c r="E153" s="43">
        <v>225380</v>
      </c>
      <c r="F153" s="43">
        <v>0</v>
      </c>
      <c r="G153" s="43">
        <f t="shared" si="5"/>
        <v>225380</v>
      </c>
      <c r="H153" s="43">
        <v>15444308</v>
      </c>
      <c r="I153" s="43">
        <v>15669688</v>
      </c>
      <c r="J153" s="43">
        <v>6079998</v>
      </c>
      <c r="K153" s="45">
        <f t="shared" si="6"/>
        <v>9589690</v>
      </c>
    </row>
    <row r="154" spans="1:11" s="8" customFormat="1" collapsed="1" x14ac:dyDescent="0.25">
      <c r="A154" s="8" t="s">
        <v>188</v>
      </c>
      <c r="B154" s="9">
        <v>-805060890</v>
      </c>
      <c r="C154" s="9">
        <v>19484008</v>
      </c>
      <c r="D154" s="8">
        <v>0</v>
      </c>
      <c r="E154" s="9">
        <v>254748716</v>
      </c>
      <c r="F154" s="9">
        <v>160099914</v>
      </c>
      <c r="G154" s="9">
        <f t="shared" si="5"/>
        <v>434332638</v>
      </c>
      <c r="H154" s="9">
        <v>452682056</v>
      </c>
      <c r="I154" s="9">
        <v>81953804</v>
      </c>
      <c r="J154" s="9">
        <v>125796627</v>
      </c>
      <c r="K154" s="9">
        <f t="shared" si="6"/>
        <v>-43842823</v>
      </c>
    </row>
    <row r="155" spans="1:11" hidden="1" outlineLevel="1" x14ac:dyDescent="0.25">
      <c r="A155" s="7" t="s">
        <v>270</v>
      </c>
      <c r="B155" s="43">
        <v>-81800</v>
      </c>
      <c r="C155" s="7">
        <v>0</v>
      </c>
      <c r="D155" s="7">
        <v>0</v>
      </c>
      <c r="E155" s="7">
        <v>0</v>
      </c>
      <c r="F155" s="43">
        <v>0</v>
      </c>
      <c r="G155" s="43">
        <f t="shared" si="5"/>
        <v>0</v>
      </c>
      <c r="H155" s="7">
        <v>0</v>
      </c>
      <c r="I155" s="43">
        <v>-81800</v>
      </c>
      <c r="J155" s="7">
        <v>0</v>
      </c>
      <c r="K155" s="45">
        <f t="shared" si="6"/>
        <v>-81800</v>
      </c>
    </row>
    <row r="156" spans="1:11" hidden="1" outlineLevel="1" x14ac:dyDescent="0.25">
      <c r="A156" s="7" t="s">
        <v>189</v>
      </c>
      <c r="B156" s="43">
        <v>-58770432</v>
      </c>
      <c r="C156" s="7">
        <v>0</v>
      </c>
      <c r="D156" s="7">
        <v>0</v>
      </c>
      <c r="E156" s="7">
        <v>0</v>
      </c>
      <c r="F156" s="43">
        <v>11915802</v>
      </c>
      <c r="G156" s="43">
        <f t="shared" si="5"/>
        <v>11915802</v>
      </c>
      <c r="H156" s="7">
        <v>0</v>
      </c>
      <c r="I156" s="43">
        <v>-46854630</v>
      </c>
      <c r="J156" s="43">
        <v>-46854629</v>
      </c>
      <c r="K156" s="45">
        <f t="shared" si="6"/>
        <v>-1</v>
      </c>
    </row>
    <row r="157" spans="1:11" hidden="1" outlineLevel="1" x14ac:dyDescent="0.25">
      <c r="A157" s="7" t="s">
        <v>190</v>
      </c>
      <c r="B157" s="43">
        <v>-11640718</v>
      </c>
      <c r="C157" s="43">
        <v>19484008</v>
      </c>
      <c r="D157" s="7">
        <v>0</v>
      </c>
      <c r="E157" s="43">
        <v>12920082</v>
      </c>
      <c r="F157" s="43">
        <v>0</v>
      </c>
      <c r="G157" s="43">
        <f t="shared" si="5"/>
        <v>32404090</v>
      </c>
      <c r="H157" s="7">
        <v>0</v>
      </c>
      <c r="I157" s="43">
        <v>20763372</v>
      </c>
      <c r="J157" s="43">
        <v>17879858</v>
      </c>
      <c r="K157" s="45">
        <f t="shared" si="6"/>
        <v>2883514</v>
      </c>
    </row>
    <row r="158" spans="1:11" hidden="1" outlineLevel="1" x14ac:dyDescent="0.25">
      <c r="A158" s="7" t="s">
        <v>191</v>
      </c>
      <c r="B158" s="43">
        <v>-9050202</v>
      </c>
      <c r="C158" s="7">
        <v>0</v>
      </c>
      <c r="D158" s="7">
        <v>0</v>
      </c>
      <c r="E158" s="43">
        <v>2992527</v>
      </c>
      <c r="F158" s="43">
        <v>756588</v>
      </c>
      <c r="G158" s="43">
        <f t="shared" si="5"/>
        <v>3749115</v>
      </c>
      <c r="H158" s="7">
        <v>0</v>
      </c>
      <c r="I158" s="43">
        <v>-5301087</v>
      </c>
      <c r="J158" s="43">
        <v>-6027668</v>
      </c>
      <c r="K158" s="45">
        <f t="shared" si="6"/>
        <v>726581</v>
      </c>
    </row>
    <row r="159" spans="1:11" hidden="1" outlineLevel="1" x14ac:dyDescent="0.25">
      <c r="A159" s="7" t="s">
        <v>192</v>
      </c>
      <c r="B159" s="43">
        <v>-9498210</v>
      </c>
      <c r="C159" s="7">
        <v>0</v>
      </c>
      <c r="D159" s="7">
        <v>0</v>
      </c>
      <c r="E159" s="43">
        <v>6395331</v>
      </c>
      <c r="F159" s="43">
        <v>1405290</v>
      </c>
      <c r="G159" s="43">
        <f t="shared" si="5"/>
        <v>7800621</v>
      </c>
      <c r="H159" s="7">
        <v>0</v>
      </c>
      <c r="I159" s="43">
        <v>-1697589</v>
      </c>
      <c r="J159" s="43">
        <v>-6069235</v>
      </c>
      <c r="K159" s="45">
        <f t="shared" si="6"/>
        <v>4371646</v>
      </c>
    </row>
    <row r="160" spans="1:11" hidden="1" outlineLevel="1" x14ac:dyDescent="0.25">
      <c r="A160" s="7" t="s">
        <v>193</v>
      </c>
      <c r="B160" s="43">
        <v>-14067720</v>
      </c>
      <c r="C160" s="7">
        <v>0</v>
      </c>
      <c r="D160" s="7">
        <v>0</v>
      </c>
      <c r="E160" s="43">
        <v>4096374</v>
      </c>
      <c r="F160" s="43">
        <v>2100300</v>
      </c>
      <c r="G160" s="43">
        <f t="shared" si="5"/>
        <v>6196674</v>
      </c>
      <c r="H160" s="7">
        <v>0</v>
      </c>
      <c r="I160" s="43">
        <v>-7871046</v>
      </c>
      <c r="J160" s="43">
        <v>-9822959</v>
      </c>
      <c r="K160" s="45">
        <f t="shared" si="6"/>
        <v>1951913</v>
      </c>
    </row>
    <row r="161" spans="1:11" hidden="1" outlineLevel="1" x14ac:dyDescent="0.25">
      <c r="A161" s="7" t="s">
        <v>194</v>
      </c>
      <c r="B161" s="43">
        <v>-17711874</v>
      </c>
      <c r="C161" s="7">
        <v>0</v>
      </c>
      <c r="D161" s="7">
        <v>0</v>
      </c>
      <c r="E161" s="43">
        <v>3917234</v>
      </c>
      <c r="F161" s="43">
        <v>2665740</v>
      </c>
      <c r="G161" s="43">
        <f t="shared" si="5"/>
        <v>6582974</v>
      </c>
      <c r="H161" s="7">
        <v>0</v>
      </c>
      <c r="I161" s="43">
        <v>-11128900</v>
      </c>
      <c r="J161" s="43">
        <v>-11864895</v>
      </c>
      <c r="K161" s="45">
        <f t="shared" si="6"/>
        <v>735995</v>
      </c>
    </row>
    <row r="162" spans="1:11" hidden="1" outlineLevel="1" x14ac:dyDescent="0.25">
      <c r="A162" s="7" t="s">
        <v>195</v>
      </c>
      <c r="B162" s="43">
        <v>-24557202</v>
      </c>
      <c r="C162" s="7">
        <v>0</v>
      </c>
      <c r="D162" s="7">
        <v>0</v>
      </c>
      <c r="E162" s="43">
        <v>5964477</v>
      </c>
      <c r="F162" s="43">
        <v>7786212</v>
      </c>
      <c r="G162" s="43">
        <f t="shared" si="5"/>
        <v>13750689</v>
      </c>
      <c r="H162" s="7">
        <v>0</v>
      </c>
      <c r="I162" s="43">
        <v>-10806513</v>
      </c>
      <c r="J162" s="43">
        <v>-14134310</v>
      </c>
      <c r="K162" s="45">
        <f t="shared" si="6"/>
        <v>3327797</v>
      </c>
    </row>
    <row r="163" spans="1:11" hidden="1" outlineLevel="1" x14ac:dyDescent="0.25">
      <c r="A163" s="7" t="s">
        <v>196</v>
      </c>
      <c r="B163" s="43">
        <v>-424176</v>
      </c>
      <c r="C163" s="7">
        <v>0</v>
      </c>
      <c r="D163" s="7">
        <v>0</v>
      </c>
      <c r="E163" s="43">
        <v>240028</v>
      </c>
      <c r="F163" s="43">
        <v>56262</v>
      </c>
      <c r="G163" s="43">
        <f t="shared" si="5"/>
        <v>296290</v>
      </c>
      <c r="H163" s="7">
        <v>0</v>
      </c>
      <c r="I163" s="43">
        <v>-127886</v>
      </c>
      <c r="J163" s="43">
        <v>-202313</v>
      </c>
      <c r="K163" s="45">
        <f t="shared" si="6"/>
        <v>74427</v>
      </c>
    </row>
    <row r="164" spans="1:11" hidden="1" outlineLevel="1" x14ac:dyDescent="0.25">
      <c r="A164" s="7" t="s">
        <v>197</v>
      </c>
      <c r="B164" s="43">
        <v>-80620158</v>
      </c>
      <c r="C164" s="7">
        <v>0</v>
      </c>
      <c r="D164" s="7">
        <v>0</v>
      </c>
      <c r="E164" s="43">
        <v>38693150</v>
      </c>
      <c r="F164" s="43">
        <v>11532618</v>
      </c>
      <c r="G164" s="43">
        <f t="shared" si="5"/>
        <v>50225768</v>
      </c>
      <c r="H164" s="7">
        <v>0</v>
      </c>
      <c r="I164" s="43">
        <v>-30394390</v>
      </c>
      <c r="J164" s="43">
        <v>-52954599</v>
      </c>
      <c r="K164" s="45">
        <f t="shared" si="6"/>
        <v>22560209</v>
      </c>
    </row>
    <row r="165" spans="1:11" hidden="1" outlineLevel="1" x14ac:dyDescent="0.25">
      <c r="A165" s="7" t="s">
        <v>198</v>
      </c>
      <c r="B165" s="43">
        <v>-111901404</v>
      </c>
      <c r="C165" s="7">
        <v>0</v>
      </c>
      <c r="D165" s="7">
        <v>0</v>
      </c>
      <c r="E165" s="43">
        <v>31272855</v>
      </c>
      <c r="F165" s="43">
        <v>16706430</v>
      </c>
      <c r="G165" s="43">
        <f t="shared" ref="G165:G218" si="7">SUM(C165:F165)</f>
        <v>47979285</v>
      </c>
      <c r="H165" s="7">
        <v>0</v>
      </c>
      <c r="I165" s="43">
        <v>-63922119</v>
      </c>
      <c r="J165" s="43">
        <v>-70433273</v>
      </c>
      <c r="K165" s="45">
        <f t="shared" ref="K165:K218" si="8">I165-J165</f>
        <v>6511154</v>
      </c>
    </row>
    <row r="166" spans="1:11" hidden="1" outlineLevel="1" x14ac:dyDescent="0.25">
      <c r="A166" s="7" t="s">
        <v>199</v>
      </c>
      <c r="B166" s="43">
        <v>-59266338</v>
      </c>
      <c r="C166" s="7">
        <v>0</v>
      </c>
      <c r="D166" s="7">
        <v>0</v>
      </c>
      <c r="E166" s="43">
        <v>13092915</v>
      </c>
      <c r="F166" s="43">
        <v>13178430</v>
      </c>
      <c r="G166" s="43">
        <f t="shared" si="7"/>
        <v>26271345</v>
      </c>
      <c r="H166" s="7">
        <v>0</v>
      </c>
      <c r="I166" s="43">
        <v>-32994993</v>
      </c>
      <c r="J166" s="43">
        <v>-36911692</v>
      </c>
      <c r="K166" s="45">
        <f t="shared" si="8"/>
        <v>3916699</v>
      </c>
    </row>
    <row r="167" spans="1:11" hidden="1" outlineLevel="1" x14ac:dyDescent="0.25">
      <c r="A167" s="7" t="s">
        <v>200</v>
      </c>
      <c r="B167" s="43">
        <v>-13276932</v>
      </c>
      <c r="C167" s="7">
        <v>0</v>
      </c>
      <c r="D167" s="7">
        <v>0</v>
      </c>
      <c r="E167" s="43">
        <v>7622779</v>
      </c>
      <c r="F167" s="43">
        <v>5457294</v>
      </c>
      <c r="G167" s="43">
        <f t="shared" si="7"/>
        <v>13080073</v>
      </c>
      <c r="H167" s="7">
        <v>0</v>
      </c>
      <c r="I167" s="43">
        <v>-196859</v>
      </c>
      <c r="J167" s="43">
        <v>-4453232</v>
      </c>
      <c r="K167" s="45">
        <f t="shared" si="8"/>
        <v>4256373</v>
      </c>
    </row>
    <row r="168" spans="1:11" hidden="1" outlineLevel="1" x14ac:dyDescent="0.25">
      <c r="A168" s="7" t="s">
        <v>201</v>
      </c>
      <c r="B168" s="43">
        <v>-5952138</v>
      </c>
      <c r="C168" s="7">
        <v>0</v>
      </c>
      <c r="D168" s="7">
        <v>0</v>
      </c>
      <c r="E168" s="43">
        <v>2421690</v>
      </c>
      <c r="F168" s="43">
        <v>1010262</v>
      </c>
      <c r="G168" s="43">
        <f t="shared" si="7"/>
        <v>3431952</v>
      </c>
      <c r="H168" s="7">
        <v>0</v>
      </c>
      <c r="I168" s="43">
        <v>-2520186</v>
      </c>
      <c r="J168" s="43">
        <v>-3670270</v>
      </c>
      <c r="K168" s="45">
        <f t="shared" si="8"/>
        <v>1150084</v>
      </c>
    </row>
    <row r="169" spans="1:11" hidden="1" outlineLevel="1" x14ac:dyDescent="0.25">
      <c r="A169" s="7" t="s">
        <v>202</v>
      </c>
      <c r="B169" s="43">
        <v>-85297458</v>
      </c>
      <c r="C169" s="7">
        <v>0</v>
      </c>
      <c r="D169" s="7">
        <v>0</v>
      </c>
      <c r="E169" s="43">
        <v>3453134</v>
      </c>
      <c r="F169" s="43">
        <v>19704966</v>
      </c>
      <c r="G169" s="43">
        <f t="shared" si="7"/>
        <v>23158100</v>
      </c>
      <c r="H169" s="7">
        <v>0</v>
      </c>
      <c r="I169" s="43">
        <v>-62139358</v>
      </c>
      <c r="J169" s="43">
        <v>-60139985</v>
      </c>
      <c r="K169" s="45">
        <f t="shared" si="8"/>
        <v>-1999373</v>
      </c>
    </row>
    <row r="170" spans="1:11" hidden="1" outlineLevel="1" x14ac:dyDescent="0.25">
      <c r="A170" s="7" t="s">
        <v>203</v>
      </c>
      <c r="B170" s="43">
        <v>-7996842</v>
      </c>
      <c r="C170" s="7">
        <v>0</v>
      </c>
      <c r="D170" s="7">
        <v>0</v>
      </c>
      <c r="E170" s="7">
        <v>0</v>
      </c>
      <c r="F170" s="43">
        <v>1806972</v>
      </c>
      <c r="G170" s="43">
        <f t="shared" si="7"/>
        <v>1806972</v>
      </c>
      <c r="H170" s="7">
        <v>0</v>
      </c>
      <c r="I170" s="43">
        <v>-6189870</v>
      </c>
      <c r="J170" s="43">
        <v>-6189875</v>
      </c>
      <c r="K170" s="45">
        <f t="shared" si="8"/>
        <v>5</v>
      </c>
    </row>
    <row r="171" spans="1:11" hidden="1" outlineLevel="1" x14ac:dyDescent="0.25">
      <c r="A171" s="7" t="s">
        <v>204</v>
      </c>
      <c r="B171" s="43">
        <v>-15428220</v>
      </c>
      <c r="C171" s="7">
        <v>0</v>
      </c>
      <c r="D171" s="7">
        <v>0</v>
      </c>
      <c r="E171" s="7">
        <v>0</v>
      </c>
      <c r="F171" s="43">
        <v>7421826</v>
      </c>
      <c r="G171" s="43">
        <f t="shared" si="7"/>
        <v>7421826</v>
      </c>
      <c r="H171" s="7">
        <v>0</v>
      </c>
      <c r="I171" s="43">
        <v>-8006394</v>
      </c>
      <c r="J171" s="43">
        <v>-8592401</v>
      </c>
      <c r="K171" s="45">
        <f t="shared" si="8"/>
        <v>586007</v>
      </c>
    </row>
    <row r="172" spans="1:11" hidden="1" outlineLevel="1" x14ac:dyDescent="0.25">
      <c r="A172" s="7" t="s">
        <v>205</v>
      </c>
      <c r="B172" s="7">
        <v>0</v>
      </c>
      <c r="C172" s="7">
        <v>0</v>
      </c>
      <c r="D172" s="7">
        <v>0</v>
      </c>
      <c r="E172" s="43">
        <v>2155527</v>
      </c>
      <c r="F172" s="43">
        <v>0</v>
      </c>
      <c r="G172" s="43">
        <f t="shared" si="7"/>
        <v>2155527</v>
      </c>
      <c r="H172" s="7">
        <v>0</v>
      </c>
      <c r="I172" s="43">
        <v>2155527</v>
      </c>
      <c r="J172" s="43">
        <v>222145</v>
      </c>
      <c r="K172" s="45">
        <f t="shared" si="8"/>
        <v>1933382</v>
      </c>
    </row>
    <row r="173" spans="1:11" hidden="1" outlineLevel="1" x14ac:dyDescent="0.25">
      <c r="A173" s="7" t="s">
        <v>206</v>
      </c>
      <c r="B173" s="43">
        <v>-5159418</v>
      </c>
      <c r="C173" s="7">
        <v>0</v>
      </c>
      <c r="D173" s="7">
        <v>0</v>
      </c>
      <c r="E173" s="43">
        <v>7155901</v>
      </c>
      <c r="F173" s="43">
        <v>780432</v>
      </c>
      <c r="G173" s="43">
        <f t="shared" si="7"/>
        <v>7936333</v>
      </c>
      <c r="H173" s="7">
        <v>0</v>
      </c>
      <c r="I173" s="43">
        <v>2776915</v>
      </c>
      <c r="J173" s="43">
        <v>-2474714</v>
      </c>
      <c r="K173" s="45">
        <f t="shared" si="8"/>
        <v>5251629</v>
      </c>
    </row>
    <row r="174" spans="1:11" hidden="1" outlineLevel="1" x14ac:dyDescent="0.25">
      <c r="A174" s="7" t="s">
        <v>207</v>
      </c>
      <c r="B174" s="43">
        <v>-782748</v>
      </c>
      <c r="C174" s="7">
        <v>0</v>
      </c>
      <c r="D174" s="7">
        <v>0</v>
      </c>
      <c r="E174" s="43">
        <v>5561</v>
      </c>
      <c r="F174" s="43">
        <v>451452</v>
      </c>
      <c r="G174" s="43">
        <f t="shared" si="7"/>
        <v>457013</v>
      </c>
      <c r="H174" s="7">
        <v>0</v>
      </c>
      <c r="I174" s="43">
        <v>-325735</v>
      </c>
      <c r="J174" s="43">
        <v>-331291</v>
      </c>
      <c r="K174" s="45">
        <f t="shared" si="8"/>
        <v>5556</v>
      </c>
    </row>
    <row r="175" spans="1:11" hidden="1" outlineLevel="1" x14ac:dyDescent="0.25">
      <c r="A175" s="7" t="s">
        <v>208</v>
      </c>
      <c r="B175" s="43">
        <v>-3409566</v>
      </c>
      <c r="C175" s="7">
        <v>0</v>
      </c>
      <c r="D175" s="7">
        <v>0</v>
      </c>
      <c r="E175" s="43">
        <v>579000</v>
      </c>
      <c r="F175" s="43">
        <v>1588494</v>
      </c>
      <c r="G175" s="43">
        <f t="shared" si="7"/>
        <v>2167494</v>
      </c>
      <c r="H175" s="7">
        <v>0</v>
      </c>
      <c r="I175" s="43">
        <v>-1242072</v>
      </c>
      <c r="J175" s="43">
        <v>-1828890</v>
      </c>
      <c r="K175" s="45">
        <f t="shared" si="8"/>
        <v>586818</v>
      </c>
    </row>
    <row r="176" spans="1:11" hidden="1" outlineLevel="1" x14ac:dyDescent="0.25">
      <c r="A176" s="7" t="s">
        <v>209</v>
      </c>
      <c r="B176" s="43">
        <v>-18576786</v>
      </c>
      <c r="C176" s="7">
        <v>0</v>
      </c>
      <c r="D176" s="7">
        <v>0</v>
      </c>
      <c r="E176" s="43">
        <v>5183419</v>
      </c>
      <c r="F176" s="43">
        <v>1922394</v>
      </c>
      <c r="G176" s="43">
        <f t="shared" si="7"/>
        <v>7105813</v>
      </c>
      <c r="H176" s="7">
        <v>0</v>
      </c>
      <c r="I176" s="43">
        <v>-11470973</v>
      </c>
      <c r="J176" s="43">
        <v>-10652217</v>
      </c>
      <c r="K176" s="45">
        <f t="shared" si="8"/>
        <v>-818756</v>
      </c>
    </row>
    <row r="177" spans="1:13" hidden="1" outlineLevel="1" x14ac:dyDescent="0.25">
      <c r="A177" s="7" t="s">
        <v>210</v>
      </c>
      <c r="B177" s="7">
        <v>0</v>
      </c>
      <c r="C177" s="7">
        <v>0</v>
      </c>
      <c r="D177" s="7">
        <v>0</v>
      </c>
      <c r="E177" s="43">
        <v>61360</v>
      </c>
      <c r="F177" s="43">
        <v>0</v>
      </c>
      <c r="G177" s="43">
        <f t="shared" si="7"/>
        <v>61360</v>
      </c>
      <c r="H177" s="7">
        <v>0</v>
      </c>
      <c r="I177" s="43">
        <v>61360</v>
      </c>
      <c r="J177" s="43">
        <v>81191</v>
      </c>
      <c r="K177" s="45">
        <f t="shared" si="8"/>
        <v>-19831</v>
      </c>
    </row>
    <row r="178" spans="1:13" hidden="1" outlineLevel="1" x14ac:dyDescent="0.25">
      <c r="A178" s="7" t="s">
        <v>211</v>
      </c>
      <c r="B178" s="43">
        <v>-4556628</v>
      </c>
      <c r="C178" s="7">
        <v>0</v>
      </c>
      <c r="D178" s="7">
        <v>0</v>
      </c>
      <c r="E178" s="43">
        <v>3675306</v>
      </c>
      <c r="F178" s="43">
        <v>863574</v>
      </c>
      <c r="G178" s="43">
        <f t="shared" si="7"/>
        <v>4538880</v>
      </c>
      <c r="H178" s="7">
        <v>0</v>
      </c>
      <c r="I178" s="43">
        <v>-17748</v>
      </c>
      <c r="J178" s="43">
        <v>-284145</v>
      </c>
      <c r="K178" s="45">
        <f t="shared" si="8"/>
        <v>266397</v>
      </c>
    </row>
    <row r="179" spans="1:13" hidden="1" outlineLevel="1" x14ac:dyDescent="0.25">
      <c r="A179" s="7" t="s">
        <v>212</v>
      </c>
      <c r="B179" s="43">
        <v>-8454006</v>
      </c>
      <c r="C179" s="7">
        <v>0</v>
      </c>
      <c r="D179" s="7">
        <v>0</v>
      </c>
      <c r="E179" s="7">
        <v>0</v>
      </c>
      <c r="F179" s="43">
        <v>6142962</v>
      </c>
      <c r="G179" s="43">
        <f t="shared" si="7"/>
        <v>6142962</v>
      </c>
      <c r="H179" s="7">
        <v>0</v>
      </c>
      <c r="I179" s="43">
        <v>-2311044</v>
      </c>
      <c r="J179" s="43">
        <v>-2311050</v>
      </c>
      <c r="K179" s="45">
        <f t="shared" si="8"/>
        <v>6</v>
      </c>
    </row>
    <row r="180" spans="1:13" hidden="1" outlineLevel="1" x14ac:dyDescent="0.25">
      <c r="A180" s="7" t="s">
        <v>213</v>
      </c>
      <c r="B180" s="7">
        <v>0</v>
      </c>
      <c r="C180" s="7">
        <v>0</v>
      </c>
      <c r="D180" s="7">
        <v>0</v>
      </c>
      <c r="E180" s="7">
        <v>0</v>
      </c>
      <c r="F180" s="43">
        <v>0</v>
      </c>
      <c r="G180" s="43">
        <f t="shared" si="7"/>
        <v>0</v>
      </c>
      <c r="H180" s="7">
        <v>0</v>
      </c>
      <c r="I180" s="7">
        <v>0</v>
      </c>
      <c r="J180" s="43">
        <v>569100</v>
      </c>
      <c r="K180" s="45">
        <f t="shared" si="8"/>
        <v>-569100</v>
      </c>
    </row>
    <row r="181" spans="1:13" hidden="1" outlineLevel="1" x14ac:dyDescent="0.25">
      <c r="A181" s="7" t="s">
        <v>214</v>
      </c>
      <c r="B181" s="43">
        <v>-83559420</v>
      </c>
      <c r="C181" s="7">
        <v>0</v>
      </c>
      <c r="D181" s="7">
        <v>0</v>
      </c>
      <c r="E181" s="43">
        <v>38903122</v>
      </c>
      <c r="F181" s="43">
        <v>13868358</v>
      </c>
      <c r="G181" s="43">
        <f t="shared" si="7"/>
        <v>52771480</v>
      </c>
      <c r="H181" s="7">
        <v>0</v>
      </c>
      <c r="I181" s="43">
        <v>-30787940</v>
      </c>
      <c r="J181" s="43">
        <v>-49538005</v>
      </c>
      <c r="K181" s="45">
        <f t="shared" si="8"/>
        <v>18750065</v>
      </c>
    </row>
    <row r="182" spans="1:13" hidden="1" outlineLevel="1" x14ac:dyDescent="0.25">
      <c r="A182" s="7" t="s">
        <v>215</v>
      </c>
      <c r="B182" s="43">
        <v>-13777458</v>
      </c>
      <c r="C182" s="7">
        <v>0</v>
      </c>
      <c r="D182" s="7">
        <v>0</v>
      </c>
      <c r="E182" s="43">
        <v>625055</v>
      </c>
      <c r="F182" s="43">
        <v>4503906</v>
      </c>
      <c r="G182" s="43">
        <f t="shared" si="7"/>
        <v>5128961</v>
      </c>
      <c r="H182" s="7">
        <v>0</v>
      </c>
      <c r="I182" s="43">
        <v>-8648497</v>
      </c>
      <c r="J182" s="43">
        <v>-9311109</v>
      </c>
      <c r="K182" s="45">
        <f t="shared" si="8"/>
        <v>662612</v>
      </c>
    </row>
    <row r="183" spans="1:13" hidden="1" outlineLevel="1" x14ac:dyDescent="0.25">
      <c r="A183" s="7" t="s">
        <v>216</v>
      </c>
      <c r="B183" s="43">
        <v>-2019450</v>
      </c>
      <c r="C183" s="7">
        <v>0</v>
      </c>
      <c r="D183" s="7">
        <v>0</v>
      </c>
      <c r="E183" s="43">
        <v>891353</v>
      </c>
      <c r="F183" s="43">
        <v>301650</v>
      </c>
      <c r="G183" s="43">
        <f t="shared" si="7"/>
        <v>1193003</v>
      </c>
      <c r="H183" s="7">
        <v>0</v>
      </c>
      <c r="I183" s="43">
        <v>-826447</v>
      </c>
      <c r="J183" s="43">
        <v>-776668</v>
      </c>
      <c r="K183" s="45">
        <f t="shared" si="8"/>
        <v>-49779</v>
      </c>
    </row>
    <row r="184" spans="1:13" hidden="1" outlineLevel="1" x14ac:dyDescent="0.25">
      <c r="A184" s="7" t="s">
        <v>217</v>
      </c>
      <c r="B184" s="43">
        <v>-75417228</v>
      </c>
      <c r="C184" s="7">
        <v>0</v>
      </c>
      <c r="D184" s="7">
        <v>0</v>
      </c>
      <c r="E184" s="43">
        <v>34211551</v>
      </c>
      <c r="F184" s="43">
        <v>10001046</v>
      </c>
      <c r="G184" s="43">
        <f t="shared" si="7"/>
        <v>44212597</v>
      </c>
      <c r="H184" s="7">
        <v>0</v>
      </c>
      <c r="I184" s="43">
        <v>-31204631</v>
      </c>
      <c r="J184" s="43">
        <v>-50441258</v>
      </c>
      <c r="K184" s="45">
        <f t="shared" si="8"/>
        <v>19236627</v>
      </c>
    </row>
    <row r="185" spans="1:13" hidden="1" outlineLevel="1" x14ac:dyDescent="0.25">
      <c r="A185" s="7" t="s">
        <v>218</v>
      </c>
      <c r="B185" s="43">
        <v>-5813424</v>
      </c>
      <c r="C185" s="7">
        <v>0</v>
      </c>
      <c r="D185" s="7">
        <v>0</v>
      </c>
      <c r="E185" s="7">
        <v>0</v>
      </c>
      <c r="F185" s="43">
        <v>2733228</v>
      </c>
      <c r="G185" s="43">
        <f t="shared" si="7"/>
        <v>2733228</v>
      </c>
      <c r="H185" s="7">
        <v>0</v>
      </c>
      <c r="I185" s="43">
        <v>-3080196</v>
      </c>
      <c r="J185" s="43">
        <v>-3073115</v>
      </c>
      <c r="K185" s="45">
        <f t="shared" si="8"/>
        <v>-7081</v>
      </c>
    </row>
    <row r="186" spans="1:13" hidden="1" outlineLevel="1" x14ac:dyDescent="0.25">
      <c r="A186" s="7" t="s">
        <v>219</v>
      </c>
      <c r="B186" s="43">
        <v>-2755848</v>
      </c>
      <c r="C186" s="7">
        <v>0</v>
      </c>
      <c r="D186" s="7">
        <v>0</v>
      </c>
      <c r="E186" s="7">
        <v>0</v>
      </c>
      <c r="F186" s="43">
        <v>2201112</v>
      </c>
      <c r="G186" s="43">
        <f t="shared" si="7"/>
        <v>2201112</v>
      </c>
      <c r="H186" s="7">
        <v>0</v>
      </c>
      <c r="I186" s="43">
        <v>-554736</v>
      </c>
      <c r="J186" s="43">
        <v>-634695</v>
      </c>
      <c r="K186" s="45">
        <f t="shared" si="8"/>
        <v>79959</v>
      </c>
    </row>
    <row r="187" spans="1:13" hidden="1" outlineLevel="1" x14ac:dyDescent="0.25">
      <c r="A187" s="7" t="s">
        <v>220</v>
      </c>
      <c r="B187" s="43">
        <v>-1707042</v>
      </c>
      <c r="C187" s="7">
        <v>0</v>
      </c>
      <c r="D187" s="7">
        <v>0</v>
      </c>
      <c r="E187" s="7">
        <v>0</v>
      </c>
      <c r="F187" s="43">
        <v>932472</v>
      </c>
      <c r="G187" s="43">
        <f t="shared" si="7"/>
        <v>932472</v>
      </c>
      <c r="H187" s="7">
        <v>0</v>
      </c>
      <c r="I187" s="43">
        <v>-774570</v>
      </c>
      <c r="J187" s="43">
        <v>-745810</v>
      </c>
      <c r="K187" s="45">
        <f t="shared" si="8"/>
        <v>-28760</v>
      </c>
    </row>
    <row r="188" spans="1:13" hidden="1" outlineLevel="1" x14ac:dyDescent="0.25">
      <c r="A188" s="7" t="s">
        <v>221</v>
      </c>
      <c r="B188" s="43">
        <v>-16747524</v>
      </c>
      <c r="C188" s="7">
        <v>0</v>
      </c>
      <c r="D188" s="7">
        <v>0</v>
      </c>
      <c r="E188" s="43">
        <v>13190729</v>
      </c>
      <c r="F188" s="43">
        <v>2628708</v>
      </c>
      <c r="G188" s="43">
        <f t="shared" si="7"/>
        <v>15819437</v>
      </c>
      <c r="H188" s="7">
        <v>0</v>
      </c>
      <c r="I188" s="43">
        <v>-928087</v>
      </c>
      <c r="J188" s="43">
        <v>87877670</v>
      </c>
      <c r="K188" s="45">
        <f t="shared" si="8"/>
        <v>-88805757</v>
      </c>
      <c r="M188" s="51"/>
    </row>
    <row r="189" spans="1:13" hidden="1" outlineLevel="1" x14ac:dyDescent="0.25">
      <c r="A189" s="7" t="s">
        <v>222</v>
      </c>
      <c r="B189" s="43">
        <v>-8059800</v>
      </c>
      <c r="C189" s="7">
        <v>0</v>
      </c>
      <c r="D189" s="7">
        <v>0</v>
      </c>
      <c r="E189" s="43">
        <v>9049870</v>
      </c>
      <c r="F189" s="43">
        <v>0</v>
      </c>
      <c r="G189" s="43">
        <f t="shared" si="7"/>
        <v>9049870</v>
      </c>
      <c r="H189" s="7">
        <v>0</v>
      </c>
      <c r="I189" s="43">
        <v>990070</v>
      </c>
      <c r="J189" s="43">
        <v>-70440</v>
      </c>
      <c r="K189" s="45">
        <f t="shared" si="8"/>
        <v>1060510</v>
      </c>
    </row>
    <row r="190" spans="1:13" hidden="1" outlineLevel="1" x14ac:dyDescent="0.25">
      <c r="A190" s="7" t="s">
        <v>223</v>
      </c>
      <c r="B190" s="43">
        <v>-12204732</v>
      </c>
      <c r="C190" s="7">
        <v>0</v>
      </c>
      <c r="D190" s="7">
        <v>0</v>
      </c>
      <c r="E190" s="43">
        <v>4375167</v>
      </c>
      <c r="F190" s="43">
        <v>3140868</v>
      </c>
      <c r="G190" s="43">
        <f t="shared" si="7"/>
        <v>7516035</v>
      </c>
      <c r="H190" s="43">
        <v>4232736</v>
      </c>
      <c r="I190" s="43">
        <v>-455961</v>
      </c>
      <c r="J190" s="43">
        <v>-2251136</v>
      </c>
      <c r="K190" s="45">
        <f t="shared" si="8"/>
        <v>1795175</v>
      </c>
    </row>
    <row r="191" spans="1:13" hidden="1" outlineLevel="1" x14ac:dyDescent="0.25">
      <c r="A191" s="7" t="s">
        <v>224</v>
      </c>
      <c r="B191" s="43">
        <v>-16517988</v>
      </c>
      <c r="C191" s="7">
        <v>0</v>
      </c>
      <c r="D191" s="7">
        <v>0</v>
      </c>
      <c r="E191" s="43">
        <v>1579249</v>
      </c>
      <c r="F191" s="43">
        <v>4534266</v>
      </c>
      <c r="G191" s="43">
        <f t="shared" si="7"/>
        <v>6113515</v>
      </c>
      <c r="H191" s="43">
        <v>4086666</v>
      </c>
      <c r="I191" s="43">
        <v>-6317807</v>
      </c>
      <c r="J191" s="43">
        <v>-6330456</v>
      </c>
      <c r="K191" s="45">
        <f t="shared" si="8"/>
        <v>12649</v>
      </c>
    </row>
    <row r="192" spans="1:13" hidden="1" outlineLevel="1" x14ac:dyDescent="0.25">
      <c r="A192" s="7" t="s">
        <v>225</v>
      </c>
      <c r="B192" s="7">
        <v>0</v>
      </c>
      <c r="C192" s="7">
        <v>0</v>
      </c>
      <c r="D192" s="7">
        <v>0</v>
      </c>
      <c r="E192" s="43">
        <v>23970</v>
      </c>
      <c r="F192" s="43">
        <v>0</v>
      </c>
      <c r="G192" s="43">
        <f t="shared" si="7"/>
        <v>23970</v>
      </c>
      <c r="H192" s="43">
        <v>444362654</v>
      </c>
      <c r="I192" s="43">
        <v>444386624</v>
      </c>
      <c r="J192" s="43">
        <v>498542998</v>
      </c>
      <c r="K192" s="45">
        <f t="shared" si="8"/>
        <v>-54156374</v>
      </c>
    </row>
    <row r="193" spans="1:13" s="8" customFormat="1" collapsed="1" x14ac:dyDescent="0.25">
      <c r="A193" s="8" t="s">
        <v>226</v>
      </c>
      <c r="B193" s="9">
        <v>-38039633</v>
      </c>
      <c r="C193" s="9">
        <v>28274177</v>
      </c>
      <c r="D193" s="8">
        <v>0</v>
      </c>
      <c r="E193" s="9">
        <v>13869890</v>
      </c>
      <c r="F193" s="9">
        <v>2154342</v>
      </c>
      <c r="G193" s="9">
        <f t="shared" si="7"/>
        <v>44298409</v>
      </c>
      <c r="H193" s="8">
        <v>-2</v>
      </c>
      <c r="I193" s="9">
        <v>6258774</v>
      </c>
      <c r="J193" s="9">
        <v>6697558</v>
      </c>
      <c r="K193" s="9">
        <f t="shared" si="8"/>
        <v>-438784</v>
      </c>
    </row>
    <row r="194" spans="1:13" hidden="1" outlineLevel="1" x14ac:dyDescent="0.25">
      <c r="A194" s="7" t="s">
        <v>227</v>
      </c>
      <c r="B194" s="43">
        <v>-33240742</v>
      </c>
      <c r="C194" s="43">
        <v>28274177</v>
      </c>
      <c r="D194" s="7">
        <v>0</v>
      </c>
      <c r="E194" s="43">
        <v>8912304</v>
      </c>
      <c r="F194" s="43">
        <v>0</v>
      </c>
      <c r="G194" s="43">
        <f t="shared" si="7"/>
        <v>37186481</v>
      </c>
      <c r="H194" s="7">
        <v>-2</v>
      </c>
      <c r="I194" s="43">
        <v>3945737</v>
      </c>
      <c r="J194" s="43">
        <v>-1636676</v>
      </c>
      <c r="K194" s="45">
        <f t="shared" si="8"/>
        <v>5582413</v>
      </c>
    </row>
    <row r="195" spans="1:13" hidden="1" outlineLevel="1" x14ac:dyDescent="0.25">
      <c r="A195" s="7" t="s">
        <v>228</v>
      </c>
      <c r="B195" s="7">
        <v>0</v>
      </c>
      <c r="C195" s="7">
        <v>0</v>
      </c>
      <c r="D195" s="7">
        <v>0</v>
      </c>
      <c r="E195" s="43">
        <v>344315</v>
      </c>
      <c r="F195" s="43">
        <v>0</v>
      </c>
      <c r="G195" s="43">
        <f t="shared" si="7"/>
        <v>344315</v>
      </c>
      <c r="H195" s="7">
        <v>0</v>
      </c>
      <c r="I195" s="43">
        <v>344315</v>
      </c>
      <c r="J195" s="43">
        <v>4554895</v>
      </c>
      <c r="K195" s="45">
        <f t="shared" si="8"/>
        <v>-4210580</v>
      </c>
    </row>
    <row r="196" spans="1:13" hidden="1" outlineLevel="1" x14ac:dyDescent="0.25">
      <c r="A196" s="7" t="s">
        <v>229</v>
      </c>
      <c r="B196" s="43">
        <v>-2602016</v>
      </c>
      <c r="C196" s="7">
        <v>0</v>
      </c>
      <c r="D196" s="7">
        <v>0</v>
      </c>
      <c r="E196" s="43">
        <v>1564353</v>
      </c>
      <c r="F196" s="43">
        <v>1163778</v>
      </c>
      <c r="G196" s="43">
        <f t="shared" si="7"/>
        <v>2728131</v>
      </c>
      <c r="H196" s="7">
        <v>0</v>
      </c>
      <c r="I196" s="43">
        <v>126115</v>
      </c>
      <c r="J196" s="43">
        <v>1048772</v>
      </c>
      <c r="K196" s="45">
        <f t="shared" si="8"/>
        <v>-922657</v>
      </c>
    </row>
    <row r="197" spans="1:13" hidden="1" outlineLevel="1" x14ac:dyDescent="0.25">
      <c r="A197" s="7" t="s">
        <v>230</v>
      </c>
      <c r="B197" s="43">
        <v>-2196875</v>
      </c>
      <c r="C197" s="7">
        <v>0</v>
      </c>
      <c r="D197" s="7">
        <v>0</v>
      </c>
      <c r="E197" s="43">
        <v>3048918</v>
      </c>
      <c r="F197" s="43">
        <v>990564</v>
      </c>
      <c r="G197" s="43">
        <f t="shared" si="7"/>
        <v>4039482</v>
      </c>
      <c r="H197" s="7">
        <v>0</v>
      </c>
      <c r="I197" s="43">
        <v>1842607</v>
      </c>
      <c r="J197" s="43">
        <v>2730567</v>
      </c>
      <c r="K197" s="45">
        <f t="shared" si="8"/>
        <v>-887960</v>
      </c>
    </row>
    <row r="198" spans="1:13" s="7" customFormat="1" ht="8.25" customHeight="1" collapsed="1" x14ac:dyDescent="0.25">
      <c r="B198" s="43"/>
      <c r="E198" s="43"/>
      <c r="F198" s="43"/>
      <c r="G198" s="9"/>
      <c r="I198" s="43"/>
      <c r="J198" s="43"/>
      <c r="K198" s="43"/>
    </row>
    <row r="199" spans="1:13" s="7" customFormat="1" x14ac:dyDescent="0.25">
      <c r="B199" s="43"/>
      <c r="E199" s="43"/>
      <c r="F199" s="43"/>
      <c r="G199" s="9" t="s">
        <v>259</v>
      </c>
      <c r="H199" s="43"/>
      <c r="I199" s="9">
        <v>0</v>
      </c>
      <c r="J199" s="9">
        <v>0</v>
      </c>
      <c r="K199" s="46">
        <f t="shared" ref="K199" si="9">I199-J199</f>
        <v>0</v>
      </c>
    </row>
    <row r="200" spans="1:13" s="7" customFormat="1" ht="6.4" customHeight="1" x14ac:dyDescent="0.25">
      <c r="B200" s="43"/>
      <c r="E200" s="43"/>
      <c r="F200" s="43"/>
      <c r="G200" s="43"/>
      <c r="I200" s="43"/>
      <c r="J200" s="43"/>
      <c r="K200" s="43"/>
    </row>
    <row r="201" spans="1:13" s="7" customFormat="1" ht="15.75" thickBot="1" x14ac:dyDescent="0.3">
      <c r="A201" s="47"/>
      <c r="B201" s="43"/>
      <c r="C201" s="43"/>
      <c r="D201" s="43"/>
      <c r="E201" s="43"/>
      <c r="G201" s="9" t="s">
        <v>260</v>
      </c>
      <c r="H201" s="43"/>
      <c r="I201" s="48">
        <f>I193+I154+I135+I124+I106+I101+I99+I80+I68+I42+I40+I12+I7+I149+I115+I133</f>
        <v>-75291149</v>
      </c>
      <c r="J201" s="48">
        <f t="shared" ref="J201:K201" si="10">J193+J154+J135+J124+J106+J101+J99+J80+J68+J42+J40+J12+J7+J149+J115+J133</f>
        <v>-79692641</v>
      </c>
      <c r="K201" s="48">
        <f t="shared" si="10"/>
        <v>4401492</v>
      </c>
    </row>
    <row r="202" spans="1:13" s="7" customFormat="1" ht="15.75" thickTop="1" x14ac:dyDescent="0.25">
      <c r="A202" s="47"/>
      <c r="B202" s="43"/>
      <c r="C202" s="43"/>
      <c r="D202" s="43"/>
      <c r="E202" s="43"/>
      <c r="G202" s="9"/>
      <c r="H202" s="43"/>
      <c r="I202" s="49"/>
      <c r="J202" s="49"/>
      <c r="K202" s="49"/>
    </row>
    <row r="203" spans="1:13" s="8" customFormat="1" x14ac:dyDescent="0.25">
      <c r="A203" s="8" t="s">
        <v>231</v>
      </c>
      <c r="B203" s="9">
        <v>-110370685</v>
      </c>
      <c r="C203" s="9">
        <v>14685649</v>
      </c>
      <c r="D203" s="8">
        <v>0</v>
      </c>
      <c r="E203" s="9">
        <v>61093872</v>
      </c>
      <c r="F203" s="9">
        <v>3562050</v>
      </c>
      <c r="G203" s="9">
        <f t="shared" si="7"/>
        <v>79341571</v>
      </c>
      <c r="H203" s="8">
        <v>0</v>
      </c>
      <c r="I203" s="9">
        <v>-31029114</v>
      </c>
      <c r="J203" s="9">
        <v>-29129418</v>
      </c>
      <c r="K203" s="9">
        <f t="shared" si="8"/>
        <v>-1899696</v>
      </c>
      <c r="M203" s="52"/>
    </row>
    <row r="204" spans="1:13" hidden="1" outlineLevel="1" x14ac:dyDescent="0.25">
      <c r="A204" s="7" t="s">
        <v>232</v>
      </c>
      <c r="B204" s="43">
        <v>-104151289</v>
      </c>
      <c r="C204" s="7">
        <v>0</v>
      </c>
      <c r="D204" s="7">
        <v>0</v>
      </c>
      <c r="E204" s="7">
        <v>0</v>
      </c>
      <c r="F204" s="43">
        <v>0</v>
      </c>
      <c r="G204" s="43">
        <f t="shared" si="7"/>
        <v>0</v>
      </c>
      <c r="H204" s="7">
        <v>0</v>
      </c>
      <c r="I204" s="43">
        <v>-104151289</v>
      </c>
      <c r="J204" s="43">
        <v>-100600000</v>
      </c>
      <c r="K204" s="45">
        <f t="shared" si="8"/>
        <v>-3551289</v>
      </c>
    </row>
    <row r="205" spans="1:13" hidden="1" outlineLevel="1" x14ac:dyDescent="0.25">
      <c r="A205" s="7" t="s">
        <v>233</v>
      </c>
      <c r="B205" s="7">
        <v>0</v>
      </c>
      <c r="C205" s="7">
        <v>0</v>
      </c>
      <c r="D205" s="7">
        <v>0</v>
      </c>
      <c r="E205" s="43">
        <v>27355245</v>
      </c>
      <c r="F205" s="43">
        <v>0</v>
      </c>
      <c r="G205" s="43">
        <f t="shared" si="7"/>
        <v>27355245</v>
      </c>
      <c r="H205" s="7">
        <v>0</v>
      </c>
      <c r="I205" s="43">
        <v>27355245</v>
      </c>
      <c r="J205" s="43">
        <v>26646536</v>
      </c>
      <c r="K205" s="45">
        <f t="shared" si="8"/>
        <v>708709</v>
      </c>
    </row>
    <row r="206" spans="1:13" hidden="1" outlineLevel="1" x14ac:dyDescent="0.25">
      <c r="A206" s="7" t="s">
        <v>234</v>
      </c>
      <c r="B206" s="7">
        <v>0</v>
      </c>
      <c r="C206" s="7">
        <v>0</v>
      </c>
      <c r="D206" s="7">
        <v>0</v>
      </c>
      <c r="E206" s="43">
        <v>22296052</v>
      </c>
      <c r="F206" s="43">
        <v>0</v>
      </c>
      <c r="G206" s="43">
        <f t="shared" si="7"/>
        <v>22296052</v>
      </c>
      <c r="H206" s="7">
        <v>0</v>
      </c>
      <c r="I206" s="43">
        <v>22296052</v>
      </c>
      <c r="J206" s="43">
        <v>23000000</v>
      </c>
      <c r="K206" s="45">
        <f t="shared" si="8"/>
        <v>-703948</v>
      </c>
    </row>
    <row r="207" spans="1:13" hidden="1" outlineLevel="1" x14ac:dyDescent="0.25">
      <c r="A207" s="7" t="s">
        <v>235</v>
      </c>
      <c r="B207" s="43">
        <v>-6219396</v>
      </c>
      <c r="C207" s="43">
        <v>14685649</v>
      </c>
      <c r="D207" s="7">
        <v>0</v>
      </c>
      <c r="E207" s="43">
        <v>11442575</v>
      </c>
      <c r="F207" s="43">
        <v>0</v>
      </c>
      <c r="G207" s="43">
        <f t="shared" si="7"/>
        <v>26128224</v>
      </c>
      <c r="H207" s="7">
        <v>0</v>
      </c>
      <c r="I207" s="43">
        <v>19908828</v>
      </c>
      <c r="J207" s="43">
        <v>17331884</v>
      </c>
      <c r="K207" s="45">
        <f t="shared" si="8"/>
        <v>2576944</v>
      </c>
    </row>
    <row r="208" spans="1:13" hidden="1" outlineLevel="1" x14ac:dyDescent="0.25">
      <c r="A208" s="7" t="s">
        <v>236</v>
      </c>
      <c r="B208" s="7">
        <v>0</v>
      </c>
      <c r="C208" s="7">
        <v>0</v>
      </c>
      <c r="D208" s="7">
        <v>0</v>
      </c>
      <c r="E208" s="7">
        <v>0</v>
      </c>
      <c r="F208" s="43">
        <v>3562050</v>
      </c>
      <c r="G208" s="43">
        <f t="shared" si="7"/>
        <v>3562050</v>
      </c>
      <c r="H208" s="7">
        <v>0</v>
      </c>
      <c r="I208" s="43">
        <v>3562050</v>
      </c>
      <c r="J208" s="43">
        <v>4492162</v>
      </c>
      <c r="K208" s="45">
        <f t="shared" si="8"/>
        <v>-930112</v>
      </c>
    </row>
    <row r="209" spans="1:11" s="8" customFormat="1" collapsed="1" x14ac:dyDescent="0.25">
      <c r="A209" s="8" t="s">
        <v>237</v>
      </c>
      <c r="B209" s="9">
        <v>-233260485</v>
      </c>
      <c r="C209" s="8">
        <v>0</v>
      </c>
      <c r="D209" s="8">
        <v>0</v>
      </c>
      <c r="E209" s="9">
        <v>196141788</v>
      </c>
      <c r="F209" s="9">
        <v>7952622</v>
      </c>
      <c r="G209" s="9">
        <f t="shared" si="7"/>
        <v>204094410</v>
      </c>
      <c r="H209" s="9">
        <v>-866640</v>
      </c>
      <c r="I209" s="9">
        <v>-30032715</v>
      </c>
      <c r="J209" s="9">
        <v>-16561737</v>
      </c>
      <c r="K209" s="9">
        <f t="shared" si="8"/>
        <v>-13470978</v>
      </c>
    </row>
    <row r="210" spans="1:11" hidden="1" outlineLevel="1" x14ac:dyDescent="0.25">
      <c r="A210" s="7" t="s">
        <v>238</v>
      </c>
      <c r="B210" s="43">
        <v>-233260485</v>
      </c>
      <c r="C210" s="7">
        <v>0</v>
      </c>
      <c r="D210" s="7">
        <v>0</v>
      </c>
      <c r="E210" s="43">
        <v>113386</v>
      </c>
      <c r="F210" s="43">
        <v>0</v>
      </c>
      <c r="G210" s="43">
        <f t="shared" si="7"/>
        <v>113386</v>
      </c>
      <c r="H210" s="7">
        <v>0</v>
      </c>
      <c r="I210" s="43">
        <v>-233147099</v>
      </c>
      <c r="J210" s="43">
        <v>-225900000</v>
      </c>
      <c r="K210" s="45">
        <f t="shared" si="8"/>
        <v>-7247099</v>
      </c>
    </row>
    <row r="211" spans="1:11" hidden="1" outlineLevel="1" x14ac:dyDescent="0.25">
      <c r="A211" s="7" t="s">
        <v>239</v>
      </c>
      <c r="B211" s="7">
        <v>0</v>
      </c>
      <c r="C211" s="7">
        <v>0</v>
      </c>
      <c r="D211" s="7">
        <v>0</v>
      </c>
      <c r="E211" s="43">
        <v>52749257</v>
      </c>
      <c r="F211" s="43">
        <v>0</v>
      </c>
      <c r="G211" s="43">
        <f t="shared" si="7"/>
        <v>52749257</v>
      </c>
      <c r="H211" s="7">
        <v>0</v>
      </c>
      <c r="I211" s="43">
        <v>52749257</v>
      </c>
      <c r="J211" s="43">
        <v>57164414</v>
      </c>
      <c r="K211" s="45">
        <f t="shared" si="8"/>
        <v>-4415157</v>
      </c>
    </row>
    <row r="212" spans="1:11" hidden="1" outlineLevel="1" x14ac:dyDescent="0.25">
      <c r="A212" s="7" t="s">
        <v>240</v>
      </c>
      <c r="B212" s="7">
        <v>0</v>
      </c>
      <c r="C212" s="7">
        <v>0</v>
      </c>
      <c r="D212" s="7">
        <v>0</v>
      </c>
      <c r="E212" s="43">
        <v>122481429</v>
      </c>
      <c r="F212" s="43">
        <v>0</v>
      </c>
      <c r="G212" s="43">
        <f t="shared" si="7"/>
        <v>122481429</v>
      </c>
      <c r="H212" s="7">
        <v>0</v>
      </c>
      <c r="I212" s="43">
        <v>122481429</v>
      </c>
      <c r="J212" s="43">
        <v>130000000</v>
      </c>
      <c r="K212" s="45">
        <f t="shared" si="8"/>
        <v>-7518571</v>
      </c>
    </row>
    <row r="213" spans="1:11" hidden="1" outlineLevel="1" x14ac:dyDescent="0.25">
      <c r="A213" s="7" t="s">
        <v>241</v>
      </c>
      <c r="B213" s="7">
        <v>0</v>
      </c>
      <c r="C213" s="7">
        <v>0</v>
      </c>
      <c r="D213" s="7">
        <v>0</v>
      </c>
      <c r="E213" s="43">
        <v>19420179</v>
      </c>
      <c r="F213" s="43">
        <v>0</v>
      </c>
      <c r="G213" s="43">
        <f t="shared" si="7"/>
        <v>19420179</v>
      </c>
      <c r="H213" s="7">
        <v>0</v>
      </c>
      <c r="I213" s="43">
        <v>19420179</v>
      </c>
      <c r="J213" s="43">
        <v>12782394</v>
      </c>
      <c r="K213" s="45">
        <f t="shared" si="8"/>
        <v>6637785</v>
      </c>
    </row>
    <row r="214" spans="1:11" hidden="1" outlineLevel="1" x14ac:dyDescent="0.25">
      <c r="A214" s="7" t="s">
        <v>242</v>
      </c>
      <c r="B214" s="7">
        <v>0</v>
      </c>
      <c r="C214" s="7">
        <v>0</v>
      </c>
      <c r="D214" s="7">
        <v>0</v>
      </c>
      <c r="E214" s="43">
        <v>908141</v>
      </c>
      <c r="F214" s="43">
        <v>0</v>
      </c>
      <c r="G214" s="43">
        <f t="shared" si="7"/>
        <v>908141</v>
      </c>
      <c r="H214" s="7">
        <v>0</v>
      </c>
      <c r="I214" s="43">
        <v>908141</v>
      </c>
      <c r="J214" s="43">
        <v>2180000</v>
      </c>
      <c r="K214" s="45">
        <f t="shared" si="8"/>
        <v>-1271859</v>
      </c>
    </row>
    <row r="215" spans="1:11" hidden="1" outlineLevel="1" x14ac:dyDescent="0.25">
      <c r="A215" s="7" t="s">
        <v>243</v>
      </c>
      <c r="B215" s="7">
        <v>0</v>
      </c>
      <c r="C215" s="7">
        <v>0</v>
      </c>
      <c r="D215" s="7">
        <v>0</v>
      </c>
      <c r="E215" s="43">
        <v>301090</v>
      </c>
      <c r="F215" s="43">
        <v>0</v>
      </c>
      <c r="G215" s="43">
        <f t="shared" si="7"/>
        <v>301090</v>
      </c>
      <c r="H215" s="7">
        <v>0</v>
      </c>
      <c r="I215" s="43">
        <v>301090</v>
      </c>
      <c r="J215" s="7">
        <v>0</v>
      </c>
      <c r="K215" s="45">
        <f t="shared" si="8"/>
        <v>301090</v>
      </c>
    </row>
    <row r="216" spans="1:11" hidden="1" outlineLevel="1" x14ac:dyDescent="0.25">
      <c r="A216" s="7" t="s">
        <v>244</v>
      </c>
      <c r="B216" s="7">
        <v>0</v>
      </c>
      <c r="C216" s="7">
        <v>0</v>
      </c>
      <c r="D216" s="7">
        <v>0</v>
      </c>
      <c r="E216" s="43">
        <v>168306</v>
      </c>
      <c r="F216" s="43">
        <v>0</v>
      </c>
      <c r="G216" s="43">
        <f t="shared" si="7"/>
        <v>168306</v>
      </c>
      <c r="H216" s="43">
        <v>-869430</v>
      </c>
      <c r="I216" s="43">
        <v>-701124</v>
      </c>
      <c r="J216" s="43">
        <v>-960000</v>
      </c>
      <c r="K216" s="45">
        <f t="shared" si="8"/>
        <v>258876</v>
      </c>
    </row>
    <row r="217" spans="1:11" hidden="1" outlineLevel="1" x14ac:dyDescent="0.25">
      <c r="A217" s="7" t="s">
        <v>245</v>
      </c>
      <c r="B217" s="7">
        <v>0</v>
      </c>
      <c r="C217" s="7">
        <v>0</v>
      </c>
      <c r="D217" s="7">
        <v>0</v>
      </c>
      <c r="E217" s="7">
        <v>0</v>
      </c>
      <c r="F217" s="43">
        <v>0</v>
      </c>
      <c r="G217" s="43">
        <f t="shared" si="7"/>
        <v>0</v>
      </c>
      <c r="H217" s="43">
        <v>2790</v>
      </c>
      <c r="I217" s="43">
        <v>2790</v>
      </c>
      <c r="J217" s="7">
        <v>0</v>
      </c>
      <c r="K217" s="45">
        <f t="shared" si="8"/>
        <v>2790</v>
      </c>
    </row>
    <row r="218" spans="1:11" hidden="1" outlineLevel="1" x14ac:dyDescent="0.25">
      <c r="A218" s="7" t="s">
        <v>246</v>
      </c>
      <c r="B218" s="7">
        <v>0</v>
      </c>
      <c r="C218" s="7">
        <v>0</v>
      </c>
      <c r="D218" s="7">
        <v>0</v>
      </c>
      <c r="E218" s="7">
        <v>0</v>
      </c>
      <c r="F218" s="43">
        <v>7952622</v>
      </c>
      <c r="G218" s="43">
        <f t="shared" si="7"/>
        <v>7952622</v>
      </c>
      <c r="H218" s="7">
        <v>0</v>
      </c>
      <c r="I218" s="43">
        <v>7952622</v>
      </c>
      <c r="J218" s="43">
        <v>8171455</v>
      </c>
      <c r="K218" s="45">
        <f t="shared" si="8"/>
        <v>-218833</v>
      </c>
    </row>
    <row r="219" spans="1:11" s="8" customFormat="1" collapsed="1" x14ac:dyDescent="0.25">
      <c r="A219" s="8" t="s">
        <v>247</v>
      </c>
      <c r="B219" s="9">
        <v>-25397188</v>
      </c>
      <c r="C219" s="8">
        <v>0</v>
      </c>
      <c r="D219" s="8">
        <v>0</v>
      </c>
      <c r="E219" s="9">
        <v>22573085</v>
      </c>
      <c r="F219" s="9">
        <v>7776286</v>
      </c>
      <c r="G219" s="9">
        <f t="shared" ref="G219:G230" si="11">SUM(C219:F219)</f>
        <v>30349371</v>
      </c>
      <c r="H219" s="9">
        <v>8115136</v>
      </c>
      <c r="I219" s="9">
        <v>13067319</v>
      </c>
      <c r="J219" s="9">
        <v>13898643</v>
      </c>
      <c r="K219" s="9">
        <f t="shared" ref="K219:K230" si="12">I219-J219</f>
        <v>-831324</v>
      </c>
    </row>
    <row r="220" spans="1:11" s="8" customFormat="1" x14ac:dyDescent="0.25">
      <c r="A220" s="8" t="s">
        <v>248</v>
      </c>
      <c r="B220" s="9">
        <v>-11803126</v>
      </c>
      <c r="C220" s="8">
        <v>0</v>
      </c>
      <c r="D220" s="8">
        <v>0</v>
      </c>
      <c r="E220" s="9">
        <v>14969113</v>
      </c>
      <c r="F220" s="9">
        <v>100584</v>
      </c>
      <c r="G220" s="9">
        <f t="shared" si="11"/>
        <v>15069697</v>
      </c>
      <c r="H220" s="9">
        <v>2564484</v>
      </c>
      <c r="I220" s="9">
        <v>5831055</v>
      </c>
      <c r="J220" s="9">
        <v>1945965</v>
      </c>
      <c r="K220" s="9">
        <f t="shared" si="12"/>
        <v>3885090</v>
      </c>
    </row>
    <row r="221" spans="1:11" hidden="1" outlineLevel="1" x14ac:dyDescent="0.25">
      <c r="A221" s="7" t="s">
        <v>249</v>
      </c>
      <c r="B221" s="7">
        <v>0</v>
      </c>
      <c r="C221" s="7">
        <v>0</v>
      </c>
      <c r="D221" s="7">
        <v>0</v>
      </c>
      <c r="E221" s="7">
        <v>0</v>
      </c>
      <c r="F221" s="43">
        <v>100584</v>
      </c>
      <c r="G221" s="43">
        <f t="shared" si="11"/>
        <v>100584</v>
      </c>
      <c r="H221" s="7">
        <v>0</v>
      </c>
      <c r="I221" s="43">
        <v>100584</v>
      </c>
      <c r="J221" s="43">
        <v>100585</v>
      </c>
      <c r="K221" s="45">
        <f t="shared" si="12"/>
        <v>-1</v>
      </c>
    </row>
    <row r="222" spans="1:11" hidden="1" outlineLevel="1" x14ac:dyDescent="0.25">
      <c r="A222" s="7" t="s">
        <v>250</v>
      </c>
      <c r="B222" s="43">
        <v>-11803126</v>
      </c>
      <c r="C222" s="7">
        <v>0</v>
      </c>
      <c r="D222" s="7">
        <v>0</v>
      </c>
      <c r="E222" s="43">
        <v>14969113</v>
      </c>
      <c r="F222" s="7">
        <v>0</v>
      </c>
      <c r="G222" s="43">
        <f t="shared" si="11"/>
        <v>14969113</v>
      </c>
      <c r="H222" s="7">
        <v>0</v>
      </c>
      <c r="I222" s="43">
        <v>3165987</v>
      </c>
      <c r="J222" s="43">
        <v>923880</v>
      </c>
      <c r="K222" s="45">
        <f t="shared" si="12"/>
        <v>2242107</v>
      </c>
    </row>
    <row r="223" spans="1:11" hidden="1" outlineLevel="1" x14ac:dyDescent="0.25">
      <c r="A223" s="7" t="s">
        <v>251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43">
        <f t="shared" si="11"/>
        <v>0</v>
      </c>
      <c r="H223" s="43">
        <v>2564484</v>
      </c>
      <c r="I223" s="43">
        <v>2564484</v>
      </c>
      <c r="J223" s="43">
        <v>921500</v>
      </c>
      <c r="K223" s="45">
        <f t="shared" si="12"/>
        <v>1642984</v>
      </c>
    </row>
    <row r="224" spans="1:11" s="8" customFormat="1" collapsed="1" x14ac:dyDescent="0.25">
      <c r="A224" s="8" t="s">
        <v>252</v>
      </c>
      <c r="B224" s="9">
        <v>-136818069</v>
      </c>
      <c r="C224" s="8">
        <v>0</v>
      </c>
      <c r="D224" s="8">
        <v>0</v>
      </c>
      <c r="E224" s="9">
        <v>44562998</v>
      </c>
      <c r="F224" s="9">
        <v>13700412</v>
      </c>
      <c r="G224" s="9">
        <f t="shared" si="11"/>
        <v>58263410</v>
      </c>
      <c r="H224" s="9">
        <f>SUM(H225:H230)</f>
        <v>21809686</v>
      </c>
      <c r="I224" s="9">
        <f>SUM(I225:I230)</f>
        <v>-56744973</v>
      </c>
      <c r="J224" s="9">
        <f t="shared" ref="J224:K224" si="13">SUM(J225:J230)</f>
        <v>-59558810</v>
      </c>
      <c r="K224" s="9">
        <f t="shared" si="13"/>
        <v>2813837</v>
      </c>
    </row>
    <row r="225" spans="1:11" hidden="1" outlineLevel="1" x14ac:dyDescent="0.25">
      <c r="A225" s="7" t="s">
        <v>253</v>
      </c>
      <c r="B225" s="43">
        <v>-136818069</v>
      </c>
      <c r="C225" s="7">
        <v>0</v>
      </c>
      <c r="D225" s="7">
        <v>0</v>
      </c>
      <c r="E225" s="7">
        <v>0</v>
      </c>
      <c r="F225" s="7">
        <v>0</v>
      </c>
      <c r="G225" s="43">
        <f t="shared" si="11"/>
        <v>0</v>
      </c>
      <c r="H225" s="7">
        <v>0</v>
      </c>
      <c r="I225" s="43">
        <v>-136818069</v>
      </c>
      <c r="J225" s="43">
        <v>-134002000</v>
      </c>
      <c r="K225" s="45">
        <f t="shared" si="12"/>
        <v>-2816069</v>
      </c>
    </row>
    <row r="226" spans="1:11" hidden="1" outlineLevel="1" x14ac:dyDescent="0.25">
      <c r="A226" s="7" t="s">
        <v>254</v>
      </c>
      <c r="B226" s="7">
        <v>0</v>
      </c>
      <c r="C226" s="7">
        <v>0</v>
      </c>
      <c r="D226" s="7">
        <v>0</v>
      </c>
      <c r="E226" s="43">
        <v>37048676</v>
      </c>
      <c r="F226" s="7">
        <v>0</v>
      </c>
      <c r="G226" s="43">
        <f t="shared" si="11"/>
        <v>37048676</v>
      </c>
      <c r="H226" s="7">
        <v>0</v>
      </c>
      <c r="I226" s="43">
        <v>37048676</v>
      </c>
      <c r="J226" s="43">
        <v>34253496</v>
      </c>
      <c r="K226" s="45">
        <f t="shared" si="12"/>
        <v>2795180</v>
      </c>
    </row>
    <row r="227" spans="1:11" hidden="1" outlineLevel="1" x14ac:dyDescent="0.25">
      <c r="A227" s="7" t="s">
        <v>255</v>
      </c>
      <c r="B227" s="7">
        <v>0</v>
      </c>
      <c r="C227" s="7">
        <v>0</v>
      </c>
      <c r="D227" s="7">
        <v>0</v>
      </c>
      <c r="E227" s="43">
        <v>1917894</v>
      </c>
      <c r="F227" s="7">
        <v>0</v>
      </c>
      <c r="G227" s="43">
        <f t="shared" si="11"/>
        <v>1917894</v>
      </c>
      <c r="H227" s="7">
        <v>0</v>
      </c>
      <c r="I227" s="43">
        <v>1917894</v>
      </c>
      <c r="J227" s="43">
        <v>1595000</v>
      </c>
      <c r="K227" s="45">
        <f t="shared" si="12"/>
        <v>322894</v>
      </c>
    </row>
    <row r="228" spans="1:11" hidden="1" outlineLevel="1" x14ac:dyDescent="0.25">
      <c r="A228" s="7" t="s">
        <v>256</v>
      </c>
      <c r="B228" s="7">
        <v>0</v>
      </c>
      <c r="C228" s="7">
        <v>0</v>
      </c>
      <c r="D228" s="7">
        <v>0</v>
      </c>
      <c r="E228" s="43">
        <v>5596428</v>
      </c>
      <c r="F228" s="7">
        <v>0</v>
      </c>
      <c r="G228" s="43">
        <f t="shared" si="11"/>
        <v>5596428</v>
      </c>
      <c r="H228" s="7">
        <v>0</v>
      </c>
      <c r="I228" s="43">
        <v>5596428</v>
      </c>
      <c r="J228" s="43">
        <v>2450000</v>
      </c>
      <c r="K228" s="45">
        <f t="shared" si="12"/>
        <v>3146428</v>
      </c>
    </row>
    <row r="229" spans="1:11" hidden="1" outlineLevel="1" x14ac:dyDescent="0.25">
      <c r="A229" s="7" t="s">
        <v>257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43">
        <f t="shared" si="11"/>
        <v>0</v>
      </c>
      <c r="H229" s="43">
        <v>21809686</v>
      </c>
      <c r="I229" s="43">
        <v>21809686</v>
      </c>
      <c r="J229" s="43">
        <v>22239000</v>
      </c>
      <c r="K229" s="45">
        <f t="shared" si="12"/>
        <v>-429314</v>
      </c>
    </row>
    <row r="230" spans="1:11" hidden="1" outlineLevel="1" x14ac:dyDescent="0.25">
      <c r="A230" s="7" t="s">
        <v>258</v>
      </c>
      <c r="B230" s="7">
        <v>0</v>
      </c>
      <c r="C230" s="7">
        <v>0</v>
      </c>
      <c r="D230" s="7">
        <v>0</v>
      </c>
      <c r="E230" s="7">
        <v>0</v>
      </c>
      <c r="F230" s="43">
        <v>13700412</v>
      </c>
      <c r="G230" s="43">
        <f t="shared" si="11"/>
        <v>13700412</v>
      </c>
      <c r="H230" s="50"/>
      <c r="I230" s="43">
        <f>13700412</f>
        <v>13700412</v>
      </c>
      <c r="J230" s="43">
        <f>13905694</f>
        <v>13905694</v>
      </c>
      <c r="K230" s="45">
        <f t="shared" si="12"/>
        <v>-205282</v>
      </c>
    </row>
    <row r="231" spans="1:11" s="7" customFormat="1" collapsed="1" x14ac:dyDescent="0.25"/>
    <row r="232" spans="1:11" s="7" customFormat="1" x14ac:dyDescent="0.25">
      <c r="G232" s="8" t="s">
        <v>259</v>
      </c>
      <c r="H232" s="43"/>
      <c r="I232" s="9">
        <v>18499998</v>
      </c>
      <c r="J232" s="9">
        <v>18500002</v>
      </c>
      <c r="K232" s="46">
        <f t="shared" ref="K232" si="14">I232-J232</f>
        <v>-4</v>
      </c>
    </row>
    <row r="233" spans="1:11" s="7" customFormat="1" ht="6.4" customHeight="1" collapsed="1" x14ac:dyDescent="0.25">
      <c r="A233" s="47"/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1:11" s="7" customFormat="1" ht="15.75" thickBot="1" x14ac:dyDescent="0.3">
      <c r="G234" s="8" t="s">
        <v>261</v>
      </c>
      <c r="H234" s="43"/>
      <c r="I234" s="48">
        <f>I201+I203+I209+I219+I220+I224+I232</f>
        <v>-155699579</v>
      </c>
      <c r="J234" s="48">
        <f t="shared" ref="J234:K234" si="15">J201+J203+J209+J219+J220+J224+J232</f>
        <v>-150597996</v>
      </c>
      <c r="K234" s="48">
        <f t="shared" si="15"/>
        <v>-5101583</v>
      </c>
    </row>
    <row r="235" spans="1:11" ht="15.75" thickTop="1" x14ac:dyDescent="0.25"/>
    <row r="237" spans="1:11" x14ac:dyDescent="0.25">
      <c r="I237" s="43"/>
      <c r="J237" s="43"/>
    </row>
  </sheetData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zoomScale="80" zoomScaleNormal="80" workbookViewId="0">
      <pane ySplit="3" topLeftCell="A4" activePane="bottomLeft" state="frozen"/>
      <selection pane="bottomLeft" activeCell="H18" sqref="H18"/>
    </sheetView>
  </sheetViews>
  <sheetFormatPr defaultColWidth="18.28515625" defaultRowHeight="15" x14ac:dyDescent="0.25"/>
  <cols>
    <col min="1" max="1" width="43.85546875" style="7" customWidth="1"/>
    <col min="2" max="2" width="12.140625" style="7" customWidth="1"/>
    <col min="3" max="3" width="12.5703125" style="7" customWidth="1"/>
    <col min="4" max="4" width="12.42578125" style="7" customWidth="1"/>
    <col min="5" max="5" width="10" style="7" customWidth="1"/>
    <col min="6" max="16384" width="18.28515625" style="7"/>
  </cols>
  <sheetData>
    <row r="1" spans="1:5" ht="23.25" x14ac:dyDescent="0.35">
      <c r="A1" s="10" t="s">
        <v>271</v>
      </c>
      <c r="B1" s="11"/>
      <c r="C1" s="12"/>
      <c r="D1" s="12"/>
      <c r="E1" s="12"/>
    </row>
    <row r="2" spans="1:5" ht="23.25" x14ac:dyDescent="0.35">
      <c r="A2" s="10"/>
      <c r="B2" s="11"/>
      <c r="C2" s="12"/>
      <c r="D2" s="12"/>
      <c r="E2" s="12"/>
    </row>
    <row r="3" spans="1:5" ht="48" customHeight="1" x14ac:dyDescent="0.25">
      <c r="A3" s="13" t="s">
        <v>12</v>
      </c>
      <c r="B3" s="14" t="s">
        <v>272</v>
      </c>
      <c r="C3" s="14" t="s">
        <v>13</v>
      </c>
      <c r="D3" s="14" t="s">
        <v>14</v>
      </c>
      <c r="E3" s="14" t="s">
        <v>15</v>
      </c>
    </row>
    <row r="4" spans="1:5" x14ac:dyDescent="0.25">
      <c r="A4" s="15"/>
      <c r="B4" s="16"/>
      <c r="C4" s="17"/>
      <c r="D4" s="17"/>
      <c r="E4" s="17"/>
    </row>
    <row r="5" spans="1:5" x14ac:dyDescent="0.25">
      <c r="A5" s="18" t="s">
        <v>16</v>
      </c>
      <c r="B5" s="19">
        <v>7</v>
      </c>
      <c r="C5" s="19">
        <v>70</v>
      </c>
      <c r="D5" s="19">
        <f>C5-B5</f>
        <v>63</v>
      </c>
      <c r="E5" s="20">
        <f>B5/C5</f>
        <v>0.1</v>
      </c>
    </row>
    <row r="6" spans="1:5" x14ac:dyDescent="0.25">
      <c r="A6" s="18" t="s">
        <v>17</v>
      </c>
      <c r="B6" s="19"/>
      <c r="C6" s="19">
        <v>15</v>
      </c>
      <c r="D6" s="19">
        <f t="shared" ref="D6:D11" si="0">C6-B6</f>
        <v>15</v>
      </c>
      <c r="E6" s="20">
        <f>B6/C6</f>
        <v>0</v>
      </c>
    </row>
    <row r="7" spans="1:5" x14ac:dyDescent="0.25">
      <c r="A7" s="18" t="s">
        <v>40</v>
      </c>
      <c r="B7" s="19"/>
      <c r="C7" s="19">
        <v>5</v>
      </c>
      <c r="D7" s="19">
        <f t="shared" si="0"/>
        <v>5</v>
      </c>
      <c r="E7" s="20">
        <f t="shared" ref="E7:E41" si="1">B7/C7</f>
        <v>0</v>
      </c>
    </row>
    <row r="8" spans="1:5" x14ac:dyDescent="0.25">
      <c r="A8" s="18" t="s">
        <v>18</v>
      </c>
      <c r="B8" s="19">
        <v>549</v>
      </c>
      <c r="C8" s="19">
        <v>655</v>
      </c>
      <c r="D8" s="19">
        <f t="shared" ref="D8" si="2">C8-B8</f>
        <v>106</v>
      </c>
      <c r="E8" s="20">
        <f t="shared" ref="E8" si="3">B8/C8</f>
        <v>0.83816793893129771</v>
      </c>
    </row>
    <row r="9" spans="1:5" x14ac:dyDescent="0.25">
      <c r="A9" s="18" t="s">
        <v>41</v>
      </c>
      <c r="B9" s="19"/>
      <c r="C9" s="19">
        <v>5</v>
      </c>
      <c r="D9" s="19">
        <f>C9-B9</f>
        <v>5</v>
      </c>
      <c r="E9" s="20">
        <f>B9/C9</f>
        <v>0</v>
      </c>
    </row>
    <row r="10" spans="1:5" x14ac:dyDescent="0.25">
      <c r="A10" s="18" t="s">
        <v>274</v>
      </c>
      <c r="B10" s="19"/>
      <c r="C10" s="19">
        <v>87</v>
      </c>
      <c r="D10" s="19">
        <f t="shared" si="0"/>
        <v>87</v>
      </c>
      <c r="E10" s="20">
        <f t="shared" si="1"/>
        <v>0</v>
      </c>
    </row>
    <row r="11" spans="1:5" x14ac:dyDescent="0.25">
      <c r="A11" s="18" t="s">
        <v>42</v>
      </c>
      <c r="B11" s="21">
        <v>8</v>
      </c>
      <c r="C11" s="21">
        <v>27</v>
      </c>
      <c r="D11" s="21">
        <f t="shared" si="0"/>
        <v>19</v>
      </c>
      <c r="E11" s="22">
        <f t="shared" si="1"/>
        <v>0.29629629629629628</v>
      </c>
    </row>
    <row r="12" spans="1:5" x14ac:dyDescent="0.25">
      <c r="A12" s="23" t="s">
        <v>19</v>
      </c>
      <c r="B12" s="24">
        <f>SUM(B5:B11)</f>
        <v>564</v>
      </c>
      <c r="C12" s="24">
        <f>SUM(C5:C11)</f>
        <v>864</v>
      </c>
      <c r="D12" s="24">
        <f>SUM(D5:D11)</f>
        <v>300</v>
      </c>
      <c r="E12" s="25">
        <f t="shared" si="1"/>
        <v>0.65277777777777779</v>
      </c>
    </row>
    <row r="13" spans="1:5" x14ac:dyDescent="0.25">
      <c r="A13" s="26"/>
      <c r="B13" s="27"/>
      <c r="C13" s="27"/>
      <c r="D13" s="27"/>
      <c r="E13" s="20"/>
    </row>
    <row r="14" spans="1:5" x14ac:dyDescent="0.25">
      <c r="A14" s="18" t="s">
        <v>37</v>
      </c>
      <c r="B14" s="19">
        <v>50</v>
      </c>
      <c r="C14" s="19">
        <v>110</v>
      </c>
      <c r="D14" s="19">
        <f t="shared" ref="D14:D22" si="4">C14-B14</f>
        <v>60</v>
      </c>
      <c r="E14" s="20">
        <f t="shared" si="1"/>
        <v>0.45454545454545453</v>
      </c>
    </row>
    <row r="15" spans="1:5" x14ac:dyDescent="0.25">
      <c r="A15" s="18" t="s">
        <v>36</v>
      </c>
      <c r="B15" s="19"/>
      <c r="C15" s="19">
        <v>10</v>
      </c>
      <c r="D15" s="19">
        <f t="shared" si="4"/>
        <v>10</v>
      </c>
      <c r="E15" s="20">
        <f t="shared" si="1"/>
        <v>0</v>
      </c>
    </row>
    <row r="16" spans="1:5" x14ac:dyDescent="0.25">
      <c r="A16" s="18" t="s">
        <v>275</v>
      </c>
      <c r="B16" s="19">
        <v>265</v>
      </c>
      <c r="C16" s="19">
        <v>600</v>
      </c>
      <c r="D16" s="19">
        <f t="shared" si="4"/>
        <v>335</v>
      </c>
      <c r="E16" s="20">
        <f t="shared" si="1"/>
        <v>0.44166666666666665</v>
      </c>
    </row>
    <row r="17" spans="1:5" x14ac:dyDescent="0.25">
      <c r="A17" s="18" t="s">
        <v>20</v>
      </c>
      <c r="B17" s="19"/>
      <c r="C17" s="19">
        <v>7</v>
      </c>
      <c r="D17" s="19">
        <f t="shared" si="4"/>
        <v>7</v>
      </c>
      <c r="E17" s="20">
        <f t="shared" si="1"/>
        <v>0</v>
      </c>
    </row>
    <row r="18" spans="1:5" x14ac:dyDescent="0.25">
      <c r="A18" s="18" t="s">
        <v>273</v>
      </c>
      <c r="B18" s="19">
        <v>30</v>
      </c>
      <c r="C18" s="19">
        <v>25</v>
      </c>
      <c r="D18" s="19">
        <f t="shared" ref="D18" si="5">C18-B18</f>
        <v>-5</v>
      </c>
      <c r="E18" s="20">
        <f t="shared" ref="E18" si="6">B18/C18</f>
        <v>1.2</v>
      </c>
    </row>
    <row r="19" spans="1:5" x14ac:dyDescent="0.25">
      <c r="A19" s="18" t="s">
        <v>21</v>
      </c>
      <c r="B19" s="19">
        <v>14</v>
      </c>
      <c r="C19" s="19">
        <v>15</v>
      </c>
      <c r="D19" s="19">
        <f t="shared" si="4"/>
        <v>1</v>
      </c>
      <c r="E19" s="20">
        <f t="shared" si="1"/>
        <v>0.93333333333333335</v>
      </c>
    </row>
    <row r="20" spans="1:5" x14ac:dyDescent="0.25">
      <c r="A20" s="18" t="s">
        <v>22</v>
      </c>
      <c r="B20" s="19"/>
      <c r="C20" s="19">
        <v>3</v>
      </c>
      <c r="D20" s="19">
        <f t="shared" si="4"/>
        <v>3</v>
      </c>
      <c r="E20" s="20">
        <f t="shared" si="1"/>
        <v>0</v>
      </c>
    </row>
    <row r="21" spans="1:5" x14ac:dyDescent="0.25">
      <c r="A21" s="18" t="s">
        <v>23</v>
      </c>
      <c r="B21" s="19">
        <v>27</v>
      </c>
      <c r="C21" s="19">
        <v>26</v>
      </c>
      <c r="D21" s="19">
        <f t="shared" si="4"/>
        <v>-1</v>
      </c>
      <c r="E21" s="20">
        <f t="shared" si="1"/>
        <v>1.0384615384615385</v>
      </c>
    </row>
    <row r="22" spans="1:5" x14ac:dyDescent="0.25">
      <c r="A22" s="18" t="s">
        <v>24</v>
      </c>
      <c r="B22" s="21">
        <v>0.5</v>
      </c>
      <c r="C22" s="21">
        <v>34</v>
      </c>
      <c r="D22" s="21">
        <f t="shared" si="4"/>
        <v>33.5</v>
      </c>
      <c r="E22" s="22">
        <f t="shared" si="1"/>
        <v>1.4705882352941176E-2</v>
      </c>
    </row>
    <row r="23" spans="1:5" x14ac:dyDescent="0.25">
      <c r="A23" s="23" t="s">
        <v>25</v>
      </c>
      <c r="B23" s="24">
        <f>SUM(B14:B22)</f>
        <v>386.5</v>
      </c>
      <c r="C23" s="24">
        <f>SUM(C14:C22)</f>
        <v>830</v>
      </c>
      <c r="D23" s="24">
        <f>SUM(D14:D22)</f>
        <v>443.5</v>
      </c>
      <c r="E23" s="25">
        <f t="shared" si="1"/>
        <v>0.46566265060240963</v>
      </c>
    </row>
    <row r="24" spans="1:5" x14ac:dyDescent="0.25">
      <c r="A24" s="28"/>
      <c r="B24" s="27"/>
      <c r="C24" s="27"/>
      <c r="D24" s="27"/>
      <c r="E24" s="20"/>
    </row>
    <row r="25" spans="1:5" x14ac:dyDescent="0.25">
      <c r="A25" s="18" t="s">
        <v>26</v>
      </c>
      <c r="B25" s="21">
        <v>0.6</v>
      </c>
      <c r="C25" s="21">
        <v>12</v>
      </c>
      <c r="D25" s="21">
        <f t="shared" ref="D25" si="7">C25-B25</f>
        <v>11.4</v>
      </c>
      <c r="E25" s="22">
        <f t="shared" ref="E25" si="8">B25/C25</f>
        <v>4.9999999999999996E-2</v>
      </c>
    </row>
    <row r="26" spans="1:5" x14ac:dyDescent="0.25">
      <c r="A26" s="23" t="s">
        <v>27</v>
      </c>
      <c r="B26" s="24">
        <f>SUM(B25:B25)</f>
        <v>0.6</v>
      </c>
      <c r="C26" s="24">
        <f>SUM(C25:C25)</f>
        <v>12</v>
      </c>
      <c r="D26" s="24">
        <f>SUM(D25:D25)</f>
        <v>11.4</v>
      </c>
      <c r="E26" s="25">
        <f t="shared" si="1"/>
        <v>4.9999999999999996E-2</v>
      </c>
    </row>
    <row r="27" spans="1:5" x14ac:dyDescent="0.25">
      <c r="A27" s="28"/>
      <c r="B27" s="27"/>
      <c r="C27" s="27"/>
      <c r="D27" s="27"/>
      <c r="E27" s="20"/>
    </row>
    <row r="28" spans="1:5" x14ac:dyDescent="0.25">
      <c r="A28" s="18" t="s">
        <v>28</v>
      </c>
      <c r="B28" s="19">
        <v>145</v>
      </c>
      <c r="C28" s="19">
        <v>554</v>
      </c>
      <c r="D28" s="19">
        <f t="shared" ref="D28:D29" si="9">C28-B28</f>
        <v>409</v>
      </c>
      <c r="E28" s="20">
        <f t="shared" si="1"/>
        <v>0.26173285198555957</v>
      </c>
    </row>
    <row r="29" spans="1:5" x14ac:dyDescent="0.25">
      <c r="A29" s="18" t="s">
        <v>29</v>
      </c>
      <c r="B29" s="21">
        <v>-9</v>
      </c>
      <c r="C29" s="21">
        <v>-808</v>
      </c>
      <c r="D29" s="21">
        <f t="shared" si="9"/>
        <v>-799</v>
      </c>
      <c r="E29" s="22">
        <f t="shared" si="1"/>
        <v>1.1138613861386138E-2</v>
      </c>
    </row>
    <row r="30" spans="1:5" x14ac:dyDescent="0.25">
      <c r="A30" s="23" t="s">
        <v>30</v>
      </c>
      <c r="B30" s="24">
        <f>B28+B29</f>
        <v>136</v>
      </c>
      <c r="C30" s="24">
        <f>C28+C29</f>
        <v>-254</v>
      </c>
      <c r="D30" s="24">
        <f>D28+D29</f>
        <v>-390</v>
      </c>
      <c r="E30" s="25">
        <f t="shared" si="1"/>
        <v>-0.53543307086614178</v>
      </c>
    </row>
    <row r="31" spans="1:5" x14ac:dyDescent="0.25">
      <c r="A31" s="28"/>
      <c r="B31" s="27"/>
      <c r="C31" s="27"/>
      <c r="D31" s="27"/>
      <c r="E31" s="20"/>
    </row>
    <row r="32" spans="1:5" x14ac:dyDescent="0.25">
      <c r="A32" s="18" t="s">
        <v>276</v>
      </c>
      <c r="B32" s="21">
        <v>3.5</v>
      </c>
      <c r="C32" s="21">
        <v>7</v>
      </c>
      <c r="D32" s="21">
        <f t="shared" ref="D32" si="10">C32-B32</f>
        <v>3.5</v>
      </c>
      <c r="E32" s="22">
        <f t="shared" si="1"/>
        <v>0.5</v>
      </c>
    </row>
    <row r="33" spans="1:5" x14ac:dyDescent="0.25">
      <c r="A33" s="18" t="s">
        <v>39</v>
      </c>
      <c r="B33" s="24">
        <f>B32</f>
        <v>3.5</v>
      </c>
      <c r="C33" s="24">
        <f>C32</f>
        <v>7</v>
      </c>
      <c r="D33" s="24">
        <f>D32</f>
        <v>3.5</v>
      </c>
      <c r="E33" s="25">
        <f t="shared" si="1"/>
        <v>0.5</v>
      </c>
    </row>
    <row r="34" spans="1:5" x14ac:dyDescent="0.25">
      <c r="A34" s="29"/>
      <c r="B34" s="30"/>
      <c r="C34" s="30"/>
      <c r="D34" s="30"/>
      <c r="E34" s="20"/>
    </row>
    <row r="35" spans="1:5" x14ac:dyDescent="0.25">
      <c r="A35" s="31" t="s">
        <v>31</v>
      </c>
      <c r="B35" s="32">
        <f>B12+B23+B26+B30+B33</f>
        <v>1090.5999999999999</v>
      </c>
      <c r="C35" s="32">
        <f>C12+C23+C26+C30+C33</f>
        <v>1459</v>
      </c>
      <c r="D35" s="32">
        <f>D12+D23+D26+D30+D33</f>
        <v>368.4</v>
      </c>
      <c r="E35" s="33">
        <f t="shared" si="1"/>
        <v>0.74749828649760108</v>
      </c>
    </row>
    <row r="36" spans="1:5" x14ac:dyDescent="0.25">
      <c r="A36" s="34"/>
      <c r="B36" s="34"/>
      <c r="C36" s="34"/>
      <c r="D36" s="34"/>
      <c r="E36" s="20"/>
    </row>
    <row r="37" spans="1:5" x14ac:dyDescent="0.25">
      <c r="A37" s="18" t="s">
        <v>32</v>
      </c>
      <c r="B37" s="19">
        <v>46</v>
      </c>
      <c r="C37" s="19">
        <v>168</v>
      </c>
      <c r="D37" s="19">
        <f t="shared" ref="D37:D40" si="11">C37-B37</f>
        <v>122</v>
      </c>
      <c r="E37" s="20">
        <f t="shared" si="1"/>
        <v>0.27380952380952384</v>
      </c>
    </row>
    <row r="38" spans="1:5" x14ac:dyDescent="0.25">
      <c r="A38" s="18" t="s">
        <v>33</v>
      </c>
      <c r="B38" s="19">
        <v>12</v>
      </c>
      <c r="C38" s="19">
        <v>94</v>
      </c>
      <c r="D38" s="19">
        <f t="shared" si="11"/>
        <v>82</v>
      </c>
      <c r="E38" s="20">
        <f t="shared" si="1"/>
        <v>0.1276595744680851</v>
      </c>
    </row>
    <row r="39" spans="1:5" x14ac:dyDescent="0.25">
      <c r="A39" s="18" t="s">
        <v>34</v>
      </c>
      <c r="B39" s="19">
        <v>18</v>
      </c>
      <c r="C39" s="19">
        <v>151</v>
      </c>
      <c r="D39" s="19">
        <f t="shared" si="11"/>
        <v>133</v>
      </c>
      <c r="E39" s="20">
        <f t="shared" si="1"/>
        <v>0.11920529801324503</v>
      </c>
    </row>
    <row r="40" spans="1:5" x14ac:dyDescent="0.25">
      <c r="A40" s="18" t="s">
        <v>38</v>
      </c>
      <c r="B40" s="19"/>
      <c r="C40" s="19">
        <v>35</v>
      </c>
      <c r="D40" s="19">
        <f t="shared" si="11"/>
        <v>35</v>
      </c>
      <c r="E40" s="20">
        <f t="shared" si="1"/>
        <v>0</v>
      </c>
    </row>
    <row r="41" spans="1:5" x14ac:dyDescent="0.25">
      <c r="A41" s="35" t="s">
        <v>35</v>
      </c>
      <c r="B41" s="36">
        <f>SUM(B35:B40)</f>
        <v>1166.5999999999999</v>
      </c>
      <c r="C41" s="36">
        <f>SUM(C35:C40)</f>
        <v>1907</v>
      </c>
      <c r="D41" s="36">
        <f>SUM(D35:D40)</f>
        <v>740.4</v>
      </c>
      <c r="E41" s="37">
        <f t="shared" si="1"/>
        <v>0.61174619821709486</v>
      </c>
    </row>
  </sheetData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80" zoomScaleNormal="80" workbookViewId="0">
      <selection activeCell="S10" sqref="S10"/>
    </sheetView>
  </sheetViews>
  <sheetFormatPr defaultRowHeight="15" x14ac:dyDescent="0.25"/>
  <sheetData>
    <row r="1" spans="1:1" x14ac:dyDescent="0.25">
      <c r="A1" s="7"/>
    </row>
  </sheetData>
  <pageMargins left="0.7" right="0.7" top="0.75" bottom="0.75" header="0.3" footer="0.3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Rekstraryfirlit</vt:lpstr>
      <vt:lpstr>Fjárfestingar</vt:lpstr>
      <vt:lpstr>Rekstrarreikningur</vt:lpstr>
      <vt:lpstr>Fjárfestingar!Print_Area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Jens Lockton</dc:creator>
  <cp:lastModifiedBy>Pétur Jens Lockton</cp:lastModifiedBy>
  <cp:lastPrinted>2019-05-20T12:07:48Z</cp:lastPrinted>
  <dcterms:created xsi:type="dcterms:W3CDTF">2016-11-24T11:14:37Z</dcterms:created>
  <dcterms:modified xsi:type="dcterms:W3CDTF">2019-08-26T16:11:20Z</dcterms:modified>
</cp:coreProperties>
</file>