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N:\Árshlutauppgjör og staðgreiðsluyfirlit til bæjarráðs\"/>
    </mc:Choice>
  </mc:AlternateContent>
  <xr:revisionPtr revIDLastSave="0" documentId="13_ncr:1_{2A187697-0C62-4DE2-AEFA-3CF442C93222}" xr6:coauthVersionLast="36" xr6:coauthVersionMax="36" xr10:uidLastSave="{00000000-0000-0000-0000-000000000000}"/>
  <bookViews>
    <workbookView xWindow="0" yWindow="0" windowWidth="19200" windowHeight="6735" xr2:uid="{00000000-000D-0000-FFFF-FFFF00000000}"/>
  </bookViews>
  <sheets>
    <sheet name="Rekstraryfirlit" sheetId="12" r:id="rId1"/>
    <sheet name="Fjárfestingar" sheetId="11" r:id="rId2"/>
    <sheet name="Rekstrarreikningur" sheetId="10" r:id="rId3"/>
  </sheets>
  <definedNames>
    <definedName name="_xlnm.Print_Area" localSheetId="1">Fjárfestingar!$A:$E</definedName>
    <definedName name="_xlnm.Print_Area" localSheetId="0">Rekstraryfirlit!#REF!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4" i="12" l="1"/>
  <c r="J229" i="12" s="1"/>
  <c r="I194" i="12"/>
  <c r="I229" i="12" s="1"/>
  <c r="J5" i="12"/>
  <c r="I5" i="12"/>
  <c r="C5" i="12"/>
  <c r="D5" i="12"/>
  <c r="E5" i="12"/>
  <c r="F5" i="12"/>
  <c r="H5" i="12"/>
  <c r="B5" i="12"/>
  <c r="K227" i="12"/>
  <c r="K192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7" i="12"/>
  <c r="K5" i="12" l="1"/>
  <c r="K194" i="12"/>
  <c r="K229" i="12" s="1"/>
  <c r="G8" i="12" l="1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7" i="12"/>
  <c r="G5" i="12" l="1"/>
  <c r="E38" i="11"/>
  <c r="D38" i="11"/>
  <c r="E37" i="11"/>
  <c r="D37" i="11"/>
  <c r="E36" i="11"/>
  <c r="D36" i="11"/>
  <c r="E35" i="11"/>
  <c r="D35" i="11"/>
  <c r="C31" i="11"/>
  <c r="B31" i="11"/>
  <c r="E31" i="11" s="1"/>
  <c r="E30" i="11"/>
  <c r="D30" i="11"/>
  <c r="D31" i="11" s="1"/>
  <c r="E28" i="11"/>
  <c r="C28" i="11"/>
  <c r="B28" i="11"/>
  <c r="E27" i="11"/>
  <c r="D27" i="11"/>
  <c r="D28" i="11" s="1"/>
  <c r="E26" i="11"/>
  <c r="D26" i="11"/>
  <c r="E24" i="11"/>
  <c r="C24" i="11"/>
  <c r="B24" i="11"/>
  <c r="E23" i="11"/>
  <c r="D23" i="11"/>
  <c r="D24" i="11" s="1"/>
  <c r="C21" i="11"/>
  <c r="B21" i="11"/>
  <c r="E21" i="11" s="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D21" i="11" s="1"/>
  <c r="C11" i="11"/>
  <c r="C33" i="11" s="1"/>
  <c r="C39" i="11" s="1"/>
  <c r="B11" i="11"/>
  <c r="E11" i="11" s="1"/>
  <c r="E10" i="11"/>
  <c r="D10" i="11"/>
  <c r="E9" i="11"/>
  <c r="D9" i="11"/>
  <c r="E8" i="11"/>
  <c r="D8" i="11"/>
  <c r="E7" i="11"/>
  <c r="D7" i="11"/>
  <c r="E6" i="11"/>
  <c r="D6" i="11"/>
  <c r="E5" i="11"/>
  <c r="D5" i="11"/>
  <c r="D11" i="11" s="1"/>
  <c r="D33" i="11" s="1"/>
  <c r="D39" i="11" s="1"/>
  <c r="B33" i="11" l="1"/>
  <c r="E33" i="11" l="1"/>
  <c r="B39" i="11"/>
  <c r="E39" i="11" s="1"/>
</calcChain>
</file>

<file path=xl/sharedStrings.xml><?xml version="1.0" encoding="utf-8"?>
<sst xmlns="http://schemas.openxmlformats.org/spreadsheetml/2006/main" count="272" uniqueCount="271">
  <si>
    <t>Frávik</t>
  </si>
  <si>
    <t>Málaflokkur / deild</t>
  </si>
  <si>
    <t>Samtals     tekjur</t>
  </si>
  <si>
    <t>Afskriftir</t>
  </si>
  <si>
    <t>Samtals gjöld</t>
  </si>
  <si>
    <t>Fjármagns-liðir</t>
  </si>
  <si>
    <t>Rekstrar- niðurstaða</t>
  </si>
  <si>
    <t>Fjárhags-áætlun</t>
  </si>
  <si>
    <t>SAMTALS</t>
  </si>
  <si>
    <t>Laun og    launatengd    gjöld</t>
  </si>
  <si>
    <t>Breyting lífeyrisskuld-bindinga</t>
  </si>
  <si>
    <t>Annar rekstrar-kostnaður</t>
  </si>
  <si>
    <t>A hluti (í þús.kr.)</t>
  </si>
  <si>
    <t>Fjárfestinga-áætlun ársins</t>
  </si>
  <si>
    <t>Óráðstafað af áætlun ársins</t>
  </si>
  <si>
    <t>Nýting í %</t>
  </si>
  <si>
    <t xml:space="preserve">Varmárskóli - endurbætur </t>
  </si>
  <si>
    <t>Lágafellsskóli - endurbætur</t>
  </si>
  <si>
    <t>Helgafellsskóli - nýbygging</t>
  </si>
  <si>
    <t>Samtals fjárfest í skólum</t>
  </si>
  <si>
    <t>Ævintýragarður</t>
  </si>
  <si>
    <t>Skátaheimili</t>
  </si>
  <si>
    <t>Stikaðar gönguleiðir</t>
  </si>
  <si>
    <t>Golfvellir</t>
  </si>
  <si>
    <t>Skíðasvæði</t>
  </si>
  <si>
    <t>Samtals fjárfest í íþr. og tómst. mannvirkjum</t>
  </si>
  <si>
    <t>Hlégarður</t>
  </si>
  <si>
    <t>Samtals fjárfest í öðrum mannvirkum</t>
  </si>
  <si>
    <t>Fjárfest í gatnagerð</t>
  </si>
  <si>
    <t>Tekjur af gatnagerðargjöldum</t>
  </si>
  <si>
    <r>
      <t xml:space="preserve">Samtals fjárfest í gatnagerð </t>
    </r>
    <r>
      <rPr>
        <sz val="11"/>
        <rFont val="Calibri"/>
        <family val="2"/>
        <scheme val="minor"/>
      </rPr>
      <t>(nettó)</t>
    </r>
  </si>
  <si>
    <t>Bifreiðar og tæki</t>
  </si>
  <si>
    <t>Samtals fjárfestingar  A-hluta</t>
  </si>
  <si>
    <t>Fjárfesti í fráveitu (nettó)</t>
  </si>
  <si>
    <t>Fjárfest í hitaveitu (nettó)</t>
  </si>
  <si>
    <t>Fjárfesti í vatnsveitu (nettó)</t>
  </si>
  <si>
    <t>Samtals fjárfestingar í A og B hluta</t>
  </si>
  <si>
    <t>Íþróttamiðstöðin að Lágafelli</t>
  </si>
  <si>
    <t>Íþróttamiðstöðin að Varmá</t>
  </si>
  <si>
    <t>Fjölnota íþróttahús</t>
  </si>
  <si>
    <t>Fjárfesti í félagslegum íbúðum</t>
  </si>
  <si>
    <t>Samtals fjárfest í bifreiðum og tækjum</t>
  </si>
  <si>
    <t>Fjárfesting janúar til mars 2019</t>
  </si>
  <si>
    <t>Brúarland - endurbætur</t>
  </si>
  <si>
    <t>Krikaskóli - endurbætur</t>
  </si>
  <si>
    <t>Leikskólar - aðstaða fyrir 1-2ja ára börn - leiktæki á lóð</t>
  </si>
  <si>
    <t>Fjárfest í janúar til mars</t>
  </si>
  <si>
    <t>0000..0999</t>
  </si>
  <si>
    <t>1000..1820|1822..1999</t>
  </si>
  <si>
    <t>2000..6999|9000..9999</t>
  </si>
  <si>
    <t>8000..8999</t>
  </si>
  <si>
    <t>7000..7999</t>
  </si>
  <si>
    <t>0000..9999</t>
  </si>
  <si>
    <t>Mosfellsbær - rekstur janúar til mars 2019</t>
  </si>
  <si>
    <t>00  SKATTTEKJUR</t>
  </si>
  <si>
    <t>00010  Útsvör</t>
  </si>
  <si>
    <t>00060  Fasteignaskattar</t>
  </si>
  <si>
    <t>00110  Framlög úr Jöfnunarsjóði</t>
  </si>
  <si>
    <t>00350  Lóðarleiga</t>
  </si>
  <si>
    <t>02  FÉLAGSÞJÓNUSTA</t>
  </si>
  <si>
    <t>02010  Fjölskyldunefnd</t>
  </si>
  <si>
    <t>02020  Skrifstofa félagsþjónustu</t>
  </si>
  <si>
    <t>02110  Fjárhagsaðstoð</t>
  </si>
  <si>
    <t>02170  Móttaka flóttafólks</t>
  </si>
  <si>
    <t>02172  Flóttafólk</t>
  </si>
  <si>
    <t>02180  Sérstakur húsnæðisstuðningur</t>
  </si>
  <si>
    <t>02190  Önnur félagsleg aðstoð</t>
  </si>
  <si>
    <t>02330  Niðurgreiðsla dvalargjalda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</si>
  <si>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</si>
  <si>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</si>
  <si>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</si>
  <si>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</si>
  <si>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</si>
  <si>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</si>
  <si>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</si>
  <si>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02510  Málefni fatlaðra</t>
  </si>
  <si>
    <t>02520  Frekari liðveisla</t>
  </si>
  <si>
    <t>02564  Hulduhlíð búsetukjarni</t>
  </si>
  <si>
    <t>02565  Klapparhlíð búsetukjarni</t>
  </si>
  <si>
    <t>02566  Þverholt búsetukjarni</t>
  </si>
  <si>
    <t>02567  Heimili fyrir börn</t>
  </si>
  <si>
    <t>02569  Áfangaheimili fyrir geðfatlaða</t>
  </si>
  <si>
    <t>02570  Skammtímavistun fyrir fatlaða</t>
  </si>
  <si>
    <t>02580  Dagþjónusta fyrir fatlaða</t>
  </si>
  <si>
    <t>02590  Stuðningsfjölskyldur</t>
  </si>
  <si>
    <t>02810  Ýmsir styrkir - félagsmál</t>
  </si>
  <si>
    <t>03  HEILBRIGÐISMÁL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</si>
  <si>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</si>
  <si>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</si>
  <si>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</si>
  <si>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</si>
  <si>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</si>
  <si>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</si>
  <si>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</si>
  <si>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</si>
  <si>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04180  Gæsluvöllurinn  Njarðarholti</t>
  </si>
  <si>
    <t>04190  Niðurgreidd leikskólagjöld</t>
  </si>
  <si>
    <t>04201  Varmárskóli</t>
  </si>
  <si>
    <t>04203  Krikaskóli</t>
  </si>
  <si>
    <t>04205  Lágafellsskóli</t>
  </si>
  <si>
    <t>04206  Helgafellsskóli - Brúarland</t>
  </si>
  <si>
    <t>04208  Höfðaberg</t>
  </si>
  <si>
    <t>04270  Nemendur í öðrum skólum</t>
  </si>
  <si>
    <t>04281  Frístundasel Varmárskóla</t>
  </si>
  <si>
    <t>04285  Frístundasel Lágafellsskóla</t>
  </si>
  <si>
    <t>04289  Frístund fatlaðra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</si>
  <si>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</si>
  <si>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</si>
  <si>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</si>
  <si>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</si>
  <si>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</si>
  <si>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04810  Ýmsir styrkir - fræðslumál</t>
  </si>
  <si>
    <t>05  MENNINGARMÁL</t>
  </si>
  <si>
    <t>05010  Menningar- og nýsköpunarnefnd</t>
  </si>
  <si>
    <t>05030  Laxnesssetur</t>
  </si>
  <si>
    <t>05220  Bókasafn</t>
  </si>
  <si>
    <t>05310  Héraðskjalasafn</t>
  </si>
  <si>
    <t>05510  Lista og menningarsjóður</t>
  </si>
  <si>
    <t>05520  Listasalur</t>
  </si>
  <si>
    <t xml:space="preserve">05730  Jól, áramót, þrettándi </t>
  </si>
  <si>
    <t>05740  Í túninu heima</t>
  </si>
  <si>
    <t>05790  Ýmis hátíðahöld</t>
  </si>
  <si>
    <t>05880  Aðrir styrkir</t>
  </si>
  <si>
    <t>06  ÆSKULÝÐS- OG ÍÞRÓTTAMÁL</t>
  </si>
  <si>
    <t>06010  Íþrótta og tómstundanefnd</t>
  </si>
  <si>
    <t>06020  Skrifstofa frístundasviðs</t>
  </si>
  <si>
    <t>06240  Íþrótta- og tómstundskóli Mosfellsbæjar</t>
  </si>
  <si>
    <t>06260  Tjaldstæði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</si>
  <si>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</si>
  <si>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</si>
  <si>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</si>
  <si>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</si>
  <si>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</si>
  <si>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</si>
  <si>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</si>
  <si>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</si>
  <si>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</si>
  <si>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</si>
  <si>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Skíðasvæði höfuðborgarsvæðisins</t>
  </si>
  <si>
    <t>06860  Hestamannafélagið Hörður</t>
  </si>
  <si>
    <t>06870  Björgunarsveitin Kyndill 06</t>
  </si>
  <si>
    <t>06890  Ýmsir styrkir - æskulýðs og íþr.mál</t>
  </si>
  <si>
    <t>07  BRUNAMÁL OG ALMANNAVARNIR</t>
  </si>
  <si>
    <t>07210  Slökkvilið Höfuðborgarsvæðisins</t>
  </si>
  <si>
    <t>08  HREINLÆTISMÁL</t>
  </si>
  <si>
    <t>08210  Sorphreinsun</t>
  </si>
  <si>
    <t>08230  Sorpeyðing</t>
  </si>
  <si>
    <t>08510  Meindýraeyðing</t>
  </si>
  <si>
    <t>08570  Dýraeftirlit</t>
  </si>
  <si>
    <t>09  SKIPULAGS- OG BYGGINGARMÁL</t>
  </si>
  <si>
    <t>09010  Skipulagsnefnd</t>
  </si>
  <si>
    <t>09020  Skrifstofa umhverfissviðs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</si>
  <si>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</si>
  <si>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</si>
  <si>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</si>
  <si>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</si>
  <si>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</si>
  <si>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</si>
  <si>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10  UMFERÐAR- OG SAMGÖNGUMÁL</t>
  </si>
  <si>
    <t>10030  Viðhald gatnakerfis</t>
  </si>
  <si>
    <t>10210  Leiga gatnakerfis</t>
  </si>
  <si>
    <t>10310  Götulýsing</t>
  </si>
  <si>
    <t>10410  Gerð, viðhald og rekstur reiðvega</t>
  </si>
  <si>
    <t>10510  Gangbrautir og umferðamerkingar</t>
  </si>
  <si>
    <t>10610  Snjómokstur og hálkueyðing</t>
  </si>
  <si>
    <t>10710  Framlög til Strætó bs</t>
  </si>
  <si>
    <t>10720  Biðskýli</t>
  </si>
  <si>
    <t>11  ALMENNINGSGARÐAR OG ÚTIVIST</t>
  </si>
  <si>
    <t>11010  Umhverfisnefnd</t>
  </si>
  <si>
    <t>11020  Umhverfisdeild og Staðardagskrá 21</t>
  </si>
  <si>
    <t>11310  Garðyrkjudeild</t>
  </si>
  <si>
    <t>11410  Opin svæði</t>
  </si>
  <si>
    <t>11430  Leikvellir</t>
  </si>
  <si>
    <t>11440  Garðlönd</t>
  </si>
  <si>
    <t>11610  Jólaskreytingar</t>
  </si>
  <si>
    <t>11710  Minka- og refaeyðing</t>
  </si>
  <si>
    <t>13  ATVINNUMÁL</t>
  </si>
  <si>
    <t>13210  Landbúnaður</t>
  </si>
  <si>
    <t>21  SAMEIGNINLEGUR KOSTNAÐUR</t>
  </si>
  <si>
    <t>21010  Bæjarstjórn</t>
  </si>
  <si>
    <t>21030  Bæjarráð</t>
  </si>
  <si>
    <t>21040  Lýðræðis- og mannréttindanefnd</t>
  </si>
  <si>
    <t>21070  Endurskoðun</t>
  </si>
  <si>
    <t>21410  Skrifstofa bæjarfélagsins</t>
  </si>
  <si>
    <t>21420  Fjármáladeild</t>
  </si>
  <si>
    <t>21430  Mannauðsdeild</t>
  </si>
  <si>
    <t>21450  Upplýsingatækni</t>
  </si>
  <si>
    <t>21630  Hækkun lífeyrisskuldbindingar</t>
  </si>
  <si>
    <t>21640  Áfallið orlof</t>
  </si>
  <si>
    <t>21710  Vinarbæjartengsl</t>
  </si>
  <si>
    <t>28  FJÁRMUNATEKJUR, FJÁRMAGNSGJÖLD</t>
  </si>
  <si>
    <t>28010  Vaxta- og verðbótatekjur af veltufjármunum</t>
  </si>
  <si>
    <t>28020  Tekjur af eignahlutum</t>
  </si>
  <si>
    <t>28030  Vaxta og verðbótatekjur</t>
  </si>
  <si>
    <t>28110  Vaxta og verðbótagjöld</t>
  </si>
  <si>
    <t>31  EIGNASJÓÐUR REKSTUR</t>
  </si>
  <si>
    <t>31090  Gatnakerfi</t>
  </si>
  <si>
    <t>31100  Skrifstofa eignasjóðs</t>
  </si>
  <si>
    <t>31105  Leikskólinn Hlaðhamrar - fasteign</t>
  </si>
  <si>
    <t>31110  Leikskólinn Reykjakot - fasteign</t>
  </si>
  <si>
    <t>31115  Leikskólinn Hlíð - fasteign</t>
  </si>
  <si>
    <t>31120  Leikskólinn Hulduberg - fasteign</t>
  </si>
  <si>
    <t>31125  Leirvogstunguskóli - fasteign</t>
  </si>
  <si>
    <t>31130  Leikvöllurinn Njarðaholti - fasteign</t>
  </si>
  <si>
    <t>31205  Varmárskóli - fasteign</t>
  </si>
  <si>
    <t>31210  Lágafellsskóli - fasteign</t>
  </si>
  <si>
    <t>31215  Krikaskóli - fasteign</t>
  </si>
  <si>
    <t>31220  Höfðaberg - fasteign</t>
  </si>
  <si>
    <t>31230  Brúarland</t>
  </si>
  <si>
    <t>31235  Helgafellsskóli - fasteign</t>
  </si>
  <si>
    <t>31440  Borgarholtsskóli - afskriftir</t>
  </si>
  <si>
    <t>31445  Framhaldsskóli Mosfellsbæjar - afskriftir</t>
  </si>
  <si>
    <t>31510  Ból við Varmárskóla</t>
  </si>
  <si>
    <t>31515  Þjónustustöð - fasteign</t>
  </si>
  <si>
    <t>31520  Tjaldsvæðið við Varmá</t>
  </si>
  <si>
    <t>31525  Ævintýragarður</t>
  </si>
  <si>
    <t>31530  Kjarni - fasteign</t>
  </si>
  <si>
    <t>31535  Læknisbústaður</t>
  </si>
  <si>
    <t>31540  Hlégarður</t>
  </si>
  <si>
    <t>31545  Innréttingar í Hlaðhömrum</t>
  </si>
  <si>
    <t>31550  Skátafélagið Mosverjar</t>
  </si>
  <si>
    <t>31605  Íþróttamiðstöðin að Varmá - fasteign</t>
  </si>
  <si>
    <t>31610  Gervigrasvellir</t>
  </si>
  <si>
    <t>31615  Tungubakkar - fasteign</t>
  </si>
  <si>
    <t>31620  Íþróttamiðstöðin Lágafelli - fasteign</t>
  </si>
  <si>
    <t>31625  Golfvöllur</t>
  </si>
  <si>
    <t>31630  Stikaðar gönguleiðir</t>
  </si>
  <si>
    <t>31635  Bláfjöll skiðaaðstaða</t>
  </si>
  <si>
    <t>31700  Ýmsar fasteignir, lóðir og lendur</t>
  </si>
  <si>
    <t>31805  Leiga: Listaskóli</t>
  </si>
  <si>
    <t>31810  Leiga: Bókasafn og Héraðsskjalasafn</t>
  </si>
  <si>
    <t>31815  Leiga: 2. hæð í Kjarna</t>
  </si>
  <si>
    <t>31970  Fjármagnsliðir</t>
  </si>
  <si>
    <t>33  ÞJÓNUSTUSTÖÐ  REKSTUR</t>
  </si>
  <si>
    <t>33210  Þjónustustöð</t>
  </si>
  <si>
    <t>33240  Trésmiðja</t>
  </si>
  <si>
    <t>33310  Vélar</t>
  </si>
  <si>
    <t>33510  Bifreiðar þjónustustöðvar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</si>
  <si>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</si>
  <si>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</si>
  <si>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</si>
  <si>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</si>
  <si>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</si>
  <si>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43890  Afskriftir vatnsveitu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</si>
  <si>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</si>
  <si>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</si>
  <si>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</si>
  <si>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</si>
  <si>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</si>
  <si>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47250  Bifreiðar hitaveitu</t>
  </si>
  <si>
    <t>47260  Nýlagnir hitaveitu</t>
  </si>
  <si>
    <t>47810  Fjármunatekjur</t>
  </si>
  <si>
    <t>47840  Fjármagnsgjöld hitaveitu</t>
  </si>
  <si>
    <t>47870  Verðbreytingafærsla</t>
  </si>
  <si>
    <t>47890  Afskriftir hitaveitu</t>
  </si>
  <si>
    <t>47960  Til ráðstöfunar - rammi</t>
  </si>
  <si>
    <t>61  FÉLAGSLEGAR ÍBÚÐIR</t>
  </si>
  <si>
    <t>63  HJÚKRUNARHEIMILIÐ HAMRAR</t>
  </si>
  <si>
    <t>63089  Afskriftir Hamra</t>
  </si>
  <si>
    <t>63210  Hjúkrunarheimilið Hamrar - fasteign</t>
  </si>
  <si>
    <t>63840  Fjármagnsgjöld Hamra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</si>
  <si>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</si>
  <si>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</si>
  <si>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</si>
  <si>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</si>
  <si>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</si>
  <si>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65840  Fjármagnsgjöld fráveitu</t>
  </si>
  <si>
    <t>65890  Afskriftir fráveitu</t>
  </si>
  <si>
    <t>Millifærslur</t>
  </si>
  <si>
    <t>Rekstrarniðurstaða  A-hluta</t>
  </si>
  <si>
    <t>Rekstrarniðurstaða A og B-hluta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</si>
</sst>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mkr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Book Antiqua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3" fontId="4" fillId="0" borderId="0" xfId="0" applyNumberFormat="1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9" fillId="0" borderId="0" xfId="1" applyFont="1" applyBorder="1"/>
    <xf numFmtId="0" fontId="10" fillId="0" borderId="0" xfId="1" applyFont="1" applyBorder="1"/>
    <xf numFmtId="0" fontId="3" fillId="0" borderId="0" xfId="1"/>
    <xf numFmtId="0" fontId="11" fillId="3" borderId="1" xfId="1" applyFont="1" applyFill="1" applyBorder="1"/>
    <xf numFmtId="1" fontId="12" fillId="4" borderId="1" xfId="1" applyNumberFormat="1" applyFont="1" applyFill="1" applyBorder="1" applyAlignment="1">
      <alignment horizontal="center" wrapText="1"/>
    </xf>
    <xf numFmtId="0" fontId="3" fillId="0" borderId="2" xfId="1" applyFont="1" applyFill="1" applyBorder="1"/>
    <xf numFmtId="3" fontId="3" fillId="0" borderId="3" xfId="1" applyNumberFormat="1" applyFont="1" applyFill="1" applyBorder="1"/>
    <xf numFmtId="3" fontId="3" fillId="0" borderId="2" xfId="1" applyNumberFormat="1" applyBorder="1"/>
    <xf numFmtId="0" fontId="0" fillId="0" borderId="2" xfId="0" applyFill="1" applyBorder="1"/>
    <xf numFmtId="164" fontId="0" fillId="0" borderId="2" xfId="0" applyNumberFormat="1" applyFont="1" applyFill="1" applyBorder="1"/>
    <xf numFmtId="9" fontId="0" fillId="0" borderId="2" xfId="2" applyFont="1" applyFill="1" applyBorder="1"/>
    <xf numFmtId="164" fontId="0" fillId="0" borderId="4" xfId="0" applyNumberFormat="1" applyFont="1" applyFill="1" applyBorder="1"/>
    <xf numFmtId="9" fontId="0" fillId="0" borderId="4" xfId="2" applyFont="1" applyFill="1" applyBorder="1"/>
    <xf numFmtId="0" fontId="11" fillId="0" borderId="2" xfId="0" applyFont="1" applyFill="1" applyBorder="1"/>
    <xf numFmtId="164" fontId="11" fillId="0" borderId="2" xfId="0" applyNumberFormat="1" applyFont="1" applyFill="1" applyBorder="1"/>
    <xf numFmtId="9" fontId="1" fillId="0" borderId="2" xfId="2" applyFont="1" applyFill="1" applyBorder="1"/>
    <xf numFmtId="0" fontId="13" fillId="0" borderId="2" xfId="1" applyFont="1" applyFill="1" applyBorder="1"/>
    <xf numFmtId="3" fontId="13" fillId="0" borderId="3" xfId="1" applyNumberFormat="1" applyFont="1" applyFill="1" applyBorder="1"/>
    <xf numFmtId="0" fontId="0" fillId="0" borderId="2" xfId="0" applyFont="1" applyFill="1" applyBorder="1"/>
    <xf numFmtId="0" fontId="15" fillId="0" borderId="2" xfId="1" applyFont="1" applyFill="1" applyBorder="1"/>
    <xf numFmtId="3" fontId="13" fillId="0" borderId="2" xfId="1" applyNumberFormat="1" applyFont="1" applyFill="1" applyBorder="1"/>
    <xf numFmtId="0" fontId="11" fillId="0" borderId="5" xfId="1" applyFont="1" applyFill="1" applyBorder="1"/>
    <xf numFmtId="164" fontId="11" fillId="0" borderId="1" xfId="0" applyNumberFormat="1" applyFont="1" applyFill="1" applyBorder="1"/>
    <xf numFmtId="9" fontId="1" fillId="0" borderId="6" xfId="2" applyFont="1" applyFill="1" applyBorder="1"/>
    <xf numFmtId="0" fontId="13" fillId="0" borderId="2" xfId="1" applyFont="1" applyBorder="1"/>
    <xf numFmtId="0" fontId="11" fillId="5" borderId="1" xfId="1" applyFont="1" applyFill="1" applyBorder="1"/>
    <xf numFmtId="164" fontId="11" fillId="5" borderId="1" xfId="0" applyNumberFormat="1" applyFont="1" applyFill="1" applyBorder="1"/>
    <xf numFmtId="9" fontId="11" fillId="5" borderId="1" xfId="0" applyNumberFormat="1" applyFont="1" applyFill="1" applyBorder="1"/>
    <xf numFmtId="3" fontId="16" fillId="0" borderId="1" xfId="0" applyNumberFormat="1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3" fontId="17" fillId="0" borderId="0" xfId="0" applyNumberFormat="1" applyFont="1" applyBorder="1" applyAlignment="1">
      <alignment horizontal="center" wrapText="1"/>
    </xf>
    <xf numFmtId="3" fontId="0" fillId="0" borderId="0" xfId="0" applyNumberFormat="1"/>
    <xf numFmtId="3" fontId="17" fillId="0" borderId="0" xfId="0" applyNumberFormat="1" applyFont="1" applyFill="1" applyBorder="1" applyAlignment="1">
      <alignment horizontal="center" wrapText="1"/>
    </xf>
    <xf numFmtId="3" fontId="0" fillId="0" borderId="0" xfId="0" applyNumberFormat="1" applyFont="1"/>
    <xf numFmtId="3" fontId="1" fillId="0" borderId="0" xfId="0" applyNumberFormat="1" applyFont="1" applyFill="1"/>
    <xf numFmtId="0" fontId="0" fillId="0" borderId="0" xfId="0" applyAlignment="1">
      <alignment horizontal="left" indent="3"/>
    </xf>
    <xf numFmtId="3" fontId="1" fillId="0" borderId="7" xfId="0" applyNumberFormat="1" applyFont="1" applyBorder="1"/>
    <xf numFmtId="3" fontId="1" fillId="0" borderId="0" xfId="0" applyNumberFormat="1" applyFont="1" applyBorder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594175</xdr:colOff>
      <xdr:row>41</xdr:row>
      <xdr:rowOff>189500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7EB752-F846-4076-9F0E-BAADB663C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95238" cy="80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0"/>
  <sheetViews>
    <sheetView tabSelected="1" zoomScale="80" zoomScaleNormal="80" workbookViewId="0">
      <pane ySplit="3" topLeftCell="A4" activePane="bottomLeft" state="frozen"/>
      <selection pane="bottomLeft" activeCell="U214" sqref="U214"/>
    </sheetView>
  </sheetViews>
  <sheetFormatPr defaultRowHeight="15" outlineLevelRow="1" x14ac:dyDescent="0.25"/>
  <cols>
    <col min="1" max="1" width="35.28515625" customWidth="1"/>
    <col min="2" max="2" width="15" customWidth="1"/>
    <col min="3" max="4" width="14.7109375" style="7" customWidth="1"/>
    <col min="5" max="5" width="16" style="7" customWidth="1"/>
    <col min="6" max="6" width="15" style="7" customWidth="1"/>
    <col min="7" max="7" width="15.42578125" style="7" customWidth="1"/>
    <col min="8" max="8" width="15" style="7" customWidth="1"/>
    <col min="9" max="10" width="16" style="7" customWidth="1"/>
    <col min="11" max="11" width="16" customWidth="1"/>
    <col min="15" max="15" width="14.28515625" bestFit="1" customWidth="1"/>
  </cols>
  <sheetData>
    <row r="1" spans="1:15" s="7" customFormat="1" ht="23.25" x14ac:dyDescent="0.35">
      <c r="A1" s="1" t="s">
        <v>53</v>
      </c>
      <c r="B1" s="8"/>
    </row>
    <row r="2" spans="1:15" s="7" customFormat="1" x14ac:dyDescent="0.25">
      <c r="B2" s="2"/>
      <c r="C2" s="2"/>
      <c r="D2" s="2"/>
      <c r="E2" s="2"/>
      <c r="F2" s="2"/>
      <c r="G2" s="2"/>
      <c r="H2" s="2"/>
    </row>
    <row r="3" spans="1:15" s="6" customFormat="1" ht="62.25" customHeight="1" x14ac:dyDescent="0.3">
      <c r="A3" s="3" t="s">
        <v>1</v>
      </c>
      <c r="B3" s="4" t="s">
        <v>2</v>
      </c>
      <c r="C3" s="4" t="s">
        <v>9</v>
      </c>
      <c r="D3" s="4" t="s">
        <v>10</v>
      </c>
      <c r="E3" s="4" t="s">
        <v>11</v>
      </c>
      <c r="F3" s="4" t="s">
        <v>3</v>
      </c>
      <c r="G3" s="4" t="s">
        <v>4</v>
      </c>
      <c r="H3" s="38" t="s">
        <v>5</v>
      </c>
      <c r="I3" s="5" t="s">
        <v>6</v>
      </c>
      <c r="J3" s="5" t="s">
        <v>7</v>
      </c>
      <c r="K3" s="4" t="s">
        <v>0</v>
      </c>
    </row>
    <row r="4" spans="1:15" s="39" customFormat="1" ht="22.5" hidden="1" x14ac:dyDescent="0.2">
      <c r="A4" s="40"/>
      <c r="B4" s="41" t="s">
        <v>47</v>
      </c>
      <c r="C4" s="41" t="s">
        <v>48</v>
      </c>
      <c r="D4" s="41">
        <v>1821</v>
      </c>
      <c r="E4" s="41" t="s">
        <v>49</v>
      </c>
      <c r="F4" s="41" t="s">
        <v>50</v>
      </c>
      <c r="G4" s="41"/>
      <c r="H4" s="42" t="s">
        <v>51</v>
      </c>
      <c r="I4" s="44"/>
      <c r="J4" s="44" t="s">
        <v>52</v>
      </c>
      <c r="K4" s="41"/>
    </row>
    <row r="5" spans="1:15" s="8" customFormat="1" x14ac:dyDescent="0.25">
      <c r="A5" s="8" t="s">
        <v>8</v>
      </c>
      <c r="B5" s="9">
        <f>B7+B12+B39+B40+B65+B76+B95+B97+B102+B111+B120+B129+B131+B143+B148+B186+B196+B202+B214+B215+B219</f>
        <v>-3508723221</v>
      </c>
      <c r="C5" s="9">
        <f t="shared" ref="C5:K5" si="0">C7+C12+C39+C40+C65+C76+C95+C97+C102+C111+C120+C129+C131+C143+C148+C186+C196+C202+C214+C215+C219</f>
        <v>1244932788</v>
      </c>
      <c r="D5" s="9">
        <f t="shared" si="0"/>
        <v>45000000</v>
      </c>
      <c r="E5" s="9">
        <f t="shared" si="0"/>
        <v>1874176045</v>
      </c>
      <c r="F5" s="9">
        <f t="shared" si="0"/>
        <v>101561248</v>
      </c>
      <c r="G5" s="9">
        <f t="shared" si="0"/>
        <v>3265670081</v>
      </c>
      <c r="H5" s="9">
        <f t="shared" si="0"/>
        <v>124921250</v>
      </c>
      <c r="I5" s="9">
        <f>I7+I12+I39+I40+I65+I76+I95+I97+I102+I111+I120+I129+I131+I143+I148+I186+I196+I202+I214+I215+I219+I192+I227</f>
        <v>-108881891</v>
      </c>
      <c r="J5" s="9">
        <f>J7+J12+J39+J40+J65+J76+J95+J97+J102+J111+J120+J129+J131+J143+J148+J186+J196+J202+J214+J215+J219+J192+J227</f>
        <v>-72687532</v>
      </c>
      <c r="K5" s="9">
        <f t="shared" si="0"/>
        <v>-36194355</v>
      </c>
      <c r="O5" s="9"/>
    </row>
    <row r="7" spans="1:15" x14ac:dyDescent="0.25">
      <c r="A7" s="8" t="s">
        <v>54</v>
      </c>
      <c r="B7" s="9">
        <v>-2326667780</v>
      </c>
      <c r="C7" s="8">
        <v>0</v>
      </c>
      <c r="D7" s="8">
        <v>0</v>
      </c>
      <c r="E7" s="8">
        <v>0</v>
      </c>
      <c r="F7" s="8">
        <v>0</v>
      </c>
      <c r="G7" s="9">
        <f>SUM(C7:F7)</f>
        <v>0</v>
      </c>
      <c r="H7" s="8">
        <v>0</v>
      </c>
      <c r="I7" s="9">
        <v>-2326667780</v>
      </c>
      <c r="J7" s="9">
        <v>-2366556405</v>
      </c>
      <c r="K7" s="9">
        <f>I7-J7</f>
        <v>39888625</v>
      </c>
      <c r="M7" s="43"/>
    </row>
    <row r="8" spans="1:15" hidden="1" outlineLevel="1" x14ac:dyDescent="0.25">
      <c r="A8" t="s">
        <v>55</v>
      </c>
      <c r="B8" s="43">
        <v>-1613474734</v>
      </c>
      <c r="C8" s="7">
        <v>0</v>
      </c>
      <c r="D8" s="7">
        <v>0</v>
      </c>
      <c r="E8" s="7">
        <v>0</v>
      </c>
      <c r="F8" s="7">
        <v>0</v>
      </c>
      <c r="G8" s="43">
        <f t="shared" ref="G8:G62" si="1">SUM(C8:F8)</f>
        <v>0</v>
      </c>
      <c r="H8" s="7">
        <v>0</v>
      </c>
      <c r="I8" s="43">
        <v>-1613474734</v>
      </c>
      <c r="J8" s="43">
        <v>-1613074410</v>
      </c>
      <c r="K8" s="45">
        <f t="shared" ref="K8:K62" si="2">I8-J8</f>
        <v>-400324</v>
      </c>
      <c r="M8" s="43"/>
    </row>
    <row r="9" spans="1:15" hidden="1" outlineLevel="1" x14ac:dyDescent="0.25">
      <c r="A9" t="s">
        <v>56</v>
      </c>
      <c r="B9" s="43">
        <v>-248888381</v>
      </c>
      <c r="C9" s="7">
        <v>0</v>
      </c>
      <c r="D9" s="7">
        <v>0</v>
      </c>
      <c r="E9" s="7">
        <v>0</v>
      </c>
      <c r="F9" s="7">
        <v>0</v>
      </c>
      <c r="G9" s="43">
        <f t="shared" si="1"/>
        <v>0</v>
      </c>
      <c r="H9" s="7">
        <v>0</v>
      </c>
      <c r="I9" s="43">
        <v>-248888381</v>
      </c>
      <c r="J9" s="43">
        <v>-247999997</v>
      </c>
      <c r="K9" s="45">
        <f t="shared" si="2"/>
        <v>-888384</v>
      </c>
      <c r="M9" s="43"/>
    </row>
    <row r="10" spans="1:15" hidden="1" outlineLevel="1" x14ac:dyDescent="0.25">
      <c r="A10" t="s">
        <v>57</v>
      </c>
      <c r="B10" s="43">
        <v>-430316305</v>
      </c>
      <c r="C10" s="7">
        <v>0</v>
      </c>
      <c r="D10" s="7">
        <v>0</v>
      </c>
      <c r="E10" s="7">
        <v>0</v>
      </c>
      <c r="F10" s="7">
        <v>0</v>
      </c>
      <c r="G10" s="43">
        <f t="shared" si="1"/>
        <v>0</v>
      </c>
      <c r="H10" s="7">
        <v>0</v>
      </c>
      <c r="I10" s="43">
        <v>-430316305</v>
      </c>
      <c r="J10" s="43">
        <v>-469731997</v>
      </c>
      <c r="K10" s="45">
        <f t="shared" si="2"/>
        <v>39415692</v>
      </c>
      <c r="M10" s="43"/>
    </row>
    <row r="11" spans="1:15" hidden="1" outlineLevel="1" x14ac:dyDescent="0.25">
      <c r="A11" t="s">
        <v>58</v>
      </c>
      <c r="B11" s="43">
        <v>-33988360</v>
      </c>
      <c r="C11" s="7">
        <v>0</v>
      </c>
      <c r="D11" s="7">
        <v>0</v>
      </c>
      <c r="E11" s="7">
        <v>0</v>
      </c>
      <c r="F11" s="7">
        <v>0</v>
      </c>
      <c r="G11" s="43">
        <f t="shared" si="1"/>
        <v>0</v>
      </c>
      <c r="H11" s="7">
        <v>0</v>
      </c>
      <c r="I11" s="43">
        <v>-33988360</v>
      </c>
      <c r="J11" s="43">
        <v>-35750001</v>
      </c>
      <c r="K11" s="45">
        <f t="shared" si="2"/>
        <v>1761641</v>
      </c>
      <c r="M11" s="43"/>
    </row>
    <row r="12" spans="1:15" collapsed="1" x14ac:dyDescent="0.25">
      <c r="A12" s="8" t="s">
        <v>59</v>
      </c>
      <c r="B12" s="9">
        <v>-128652961</v>
      </c>
      <c r="C12" s="9">
        <v>99068146</v>
      </c>
      <c r="D12" s="8">
        <v>0</v>
      </c>
      <c r="E12" s="9">
        <v>468289075</v>
      </c>
      <c r="F12" s="8">
        <v>0</v>
      </c>
      <c r="G12" s="9">
        <f t="shared" si="1"/>
        <v>567357221</v>
      </c>
      <c r="H12" s="8">
        <v>0</v>
      </c>
      <c r="I12" s="9">
        <v>438704260</v>
      </c>
      <c r="J12" s="9">
        <v>451002209</v>
      </c>
      <c r="K12" s="9">
        <f t="shared" si="2"/>
        <v>-12297949</v>
      </c>
      <c r="M12" s="43"/>
    </row>
    <row r="13" spans="1:15" hidden="1" outlineLevel="1" x14ac:dyDescent="0.25">
      <c r="A13" t="s">
        <v>60</v>
      </c>
      <c r="B13">
        <v>0</v>
      </c>
      <c r="C13" s="43">
        <v>1172451</v>
      </c>
      <c r="D13" s="7">
        <v>0</v>
      </c>
      <c r="E13" s="7">
        <v>0</v>
      </c>
      <c r="F13" s="7">
        <v>0</v>
      </c>
      <c r="G13" s="43">
        <f t="shared" si="1"/>
        <v>1172451</v>
      </c>
      <c r="H13" s="7">
        <v>0</v>
      </c>
      <c r="I13" s="43">
        <v>1172451</v>
      </c>
      <c r="J13" s="43">
        <v>1399450</v>
      </c>
      <c r="K13" s="45">
        <f t="shared" si="2"/>
        <v>-226999</v>
      </c>
      <c r="M13" s="43"/>
    </row>
    <row r="14" spans="1:15" hidden="1" outlineLevel="1" x14ac:dyDescent="0.25">
      <c r="A14" t="s">
        <v>61</v>
      </c>
      <c r="B14" s="43">
        <v>-2634957</v>
      </c>
      <c r="C14" s="43">
        <v>13827496</v>
      </c>
      <c r="D14" s="7">
        <v>0</v>
      </c>
      <c r="E14" s="43">
        <v>3703234</v>
      </c>
      <c r="F14" s="7">
        <v>0</v>
      </c>
      <c r="G14" s="43">
        <f t="shared" si="1"/>
        <v>17530730</v>
      </c>
      <c r="H14" s="7">
        <v>0</v>
      </c>
      <c r="I14" s="43">
        <v>14895773</v>
      </c>
      <c r="J14" s="43">
        <v>16543425</v>
      </c>
      <c r="K14" s="45">
        <f t="shared" si="2"/>
        <v>-1647652</v>
      </c>
      <c r="M14" s="43"/>
    </row>
    <row r="15" spans="1:15" hidden="1" outlineLevel="1" x14ac:dyDescent="0.25">
      <c r="A15" t="s">
        <v>62</v>
      </c>
      <c r="B15">
        <v>0</v>
      </c>
      <c r="C15" s="7">
        <v>0</v>
      </c>
      <c r="D15" s="7">
        <v>0</v>
      </c>
      <c r="E15" s="43">
        <v>13150698</v>
      </c>
      <c r="F15" s="7">
        <v>0</v>
      </c>
      <c r="G15" s="43">
        <f t="shared" si="1"/>
        <v>13150698</v>
      </c>
      <c r="H15" s="7">
        <v>0</v>
      </c>
      <c r="I15" s="43">
        <v>13150698</v>
      </c>
      <c r="J15" s="43">
        <v>11590908</v>
      </c>
      <c r="K15" s="45">
        <f t="shared" si="2"/>
        <v>1559790</v>
      </c>
      <c r="M15" s="43"/>
    </row>
    <row r="16" spans="1:15" hidden="1" outlineLevel="1" x14ac:dyDescent="0.25">
      <c r="A16" t="s">
        <v>63</v>
      </c>
      <c r="B16" s="43">
        <v>-15492231</v>
      </c>
      <c r="C16" s="43">
        <v>2227150</v>
      </c>
      <c r="D16" s="7">
        <v>0</v>
      </c>
      <c r="E16" s="43">
        <v>10327481</v>
      </c>
      <c r="F16" s="7">
        <v>0</v>
      </c>
      <c r="G16" s="43">
        <f t="shared" si="1"/>
        <v>12554631</v>
      </c>
      <c r="H16" s="7">
        <v>0</v>
      </c>
      <c r="I16" s="43">
        <v>-2937600</v>
      </c>
      <c r="J16">
        <v>4</v>
      </c>
      <c r="K16" s="45">
        <f t="shared" si="2"/>
        <v>-2937604</v>
      </c>
      <c r="M16" s="43"/>
    </row>
    <row r="17" spans="1:13" hidden="1" outlineLevel="1" x14ac:dyDescent="0.25">
      <c r="A17" t="s">
        <v>64</v>
      </c>
      <c r="B17">
        <v>0</v>
      </c>
      <c r="C17" s="7">
        <v>0</v>
      </c>
      <c r="D17" s="7">
        <v>0</v>
      </c>
      <c r="E17" s="43">
        <v>552727</v>
      </c>
      <c r="F17" s="7">
        <v>0</v>
      </c>
      <c r="G17" s="43">
        <f t="shared" si="1"/>
        <v>552727</v>
      </c>
      <c r="H17" s="7">
        <v>0</v>
      </c>
      <c r="I17" s="43">
        <v>552727</v>
      </c>
      <c r="J17">
        <v>0</v>
      </c>
      <c r="K17" s="45">
        <f t="shared" si="2"/>
        <v>552727</v>
      </c>
      <c r="M17" s="43"/>
    </row>
    <row r="18" spans="1:13" hidden="1" outlineLevel="1" x14ac:dyDescent="0.25">
      <c r="A18" t="s">
        <v>65</v>
      </c>
      <c r="B18" s="43">
        <v>-820000</v>
      </c>
      <c r="C18" s="7">
        <v>0</v>
      </c>
      <c r="D18" s="7">
        <v>0</v>
      </c>
      <c r="E18" s="43">
        <v>8299627</v>
      </c>
      <c r="F18" s="7">
        <v>0</v>
      </c>
      <c r="G18" s="43">
        <f t="shared" si="1"/>
        <v>8299627</v>
      </c>
      <c r="H18" s="7">
        <v>0</v>
      </c>
      <c r="I18" s="43">
        <v>7479627</v>
      </c>
      <c r="J18" s="43">
        <v>8270000</v>
      </c>
      <c r="K18" s="45">
        <f t="shared" si="2"/>
        <v>-790373</v>
      </c>
      <c r="M18" s="43"/>
    </row>
    <row r="19" spans="1:13" hidden="1" outlineLevel="1" x14ac:dyDescent="0.25">
      <c r="A19" t="s">
        <v>66</v>
      </c>
      <c r="B19">
        <v>0</v>
      </c>
      <c r="C19" s="7">
        <v>0</v>
      </c>
      <c r="D19" s="7">
        <v>0</v>
      </c>
      <c r="E19" s="43">
        <v>792820</v>
      </c>
      <c r="F19" s="7">
        <v>0</v>
      </c>
      <c r="G19" s="43">
        <f t="shared" si="1"/>
        <v>792820</v>
      </c>
      <c r="H19" s="7">
        <v>0</v>
      </c>
      <c r="I19" s="43">
        <v>792820</v>
      </c>
      <c r="J19" s="43">
        <v>1593000</v>
      </c>
      <c r="K19" s="45">
        <f t="shared" si="2"/>
        <v>-800180</v>
      </c>
      <c r="M19" s="43"/>
    </row>
    <row r="20" spans="1:13" hidden="1" outlineLevel="1" x14ac:dyDescent="0.25">
      <c r="A20" t="s">
        <v>67</v>
      </c>
      <c r="B20">
        <v>0</v>
      </c>
      <c r="C20" s="7">
        <v>0</v>
      </c>
      <c r="D20" s="7">
        <v>0</v>
      </c>
      <c r="E20" s="43">
        <v>1386600</v>
      </c>
      <c r="F20" s="7">
        <v>0</v>
      </c>
      <c r="G20" s="43">
        <f t="shared" si="1"/>
        <v>1386600</v>
      </c>
      <c r="H20" s="7">
        <v>0</v>
      </c>
      <c r="I20" s="43">
        <v>1386600</v>
      </c>
      <c r="J20" s="43">
        <v>1791072</v>
      </c>
      <c r="K20" s="45">
        <f t="shared" si="2"/>
        <v>-404472</v>
      </c>
      <c r="M20" s="43"/>
    </row>
    <row r="21" spans="1:13" hidden="1" outlineLevel="1" x14ac:dyDescent="0.25">
      <c r="A21" t="s">
        <v>68</v>
      </c>
      <c r="B21">
        <v>0</v>
      </c>
      <c r="C21" s="43">
        <v>2238095</v>
      </c>
      <c r="D21" s="7">
        <v>0</v>
      </c>
      <c r="E21" s="43">
        <v>3489592</v>
      </c>
      <c r="F21" s="7">
        <v>0</v>
      </c>
      <c r="G21" s="43">
        <f t="shared" si="1"/>
        <v>5727687</v>
      </c>
      <c r="H21" s="7">
        <v>0</v>
      </c>
      <c r="I21" s="43">
        <v>5727687</v>
      </c>
      <c r="J21" s="43">
        <v>4664199</v>
      </c>
      <c r="K21" s="45">
        <f t="shared" si="2"/>
        <v>1063488</v>
      </c>
      <c r="M21" s="43"/>
    </row>
    <row r="22" spans="1:13" hidden="1" outlineLevel="1" x14ac:dyDescent="0.25">
      <c r="A22" t="s">
        <v>69</v>
      </c>
      <c r="B22">
        <v>0</v>
      </c>
      <c r="C22" s="7">
        <v>0</v>
      </c>
      <c r="D22" s="7">
        <v>0</v>
      </c>
      <c r="E22" s="43">
        <v>1907860</v>
      </c>
      <c r="F22" s="7">
        <v>0</v>
      </c>
      <c r="G22" s="43">
        <f t="shared" si="1"/>
        <v>1907860</v>
      </c>
      <c r="H22" s="7">
        <v>0</v>
      </c>
      <c r="I22" s="43">
        <v>1907860</v>
      </c>
      <c r="J22" s="43">
        <v>1824000</v>
      </c>
      <c r="K22" s="45">
        <f t="shared" si="2"/>
        <v>83860</v>
      </c>
      <c r="M22" s="43"/>
    </row>
    <row r="23" spans="1:13" hidden="1" outlineLevel="1" x14ac:dyDescent="0.25">
      <c r="A23" t="s">
        <v>70</v>
      </c>
      <c r="B23" s="43">
        <v>-100938810</v>
      </c>
      <c r="C23" s="7">
        <v>0</v>
      </c>
      <c r="D23" s="7">
        <v>0</v>
      </c>
      <c r="E23" s="43">
        <v>100938810</v>
      </c>
      <c r="F23" s="7">
        <v>0</v>
      </c>
      <c r="G23" s="43">
        <f t="shared" si="1"/>
        <v>100938810</v>
      </c>
      <c r="H23" s="7">
        <v>0</v>
      </c>
      <c r="I23">
        <v>0</v>
      </c>
      <c r="J23">
        <v>0</v>
      </c>
      <c r="K23" s="45">
        <f t="shared" si="2"/>
        <v>0</v>
      </c>
      <c r="M23" s="43"/>
    </row>
    <row r="24" spans="1:13" hidden="1" outlineLevel="1" x14ac:dyDescent="0.25">
      <c r="A24" t="s">
        <v>71</v>
      </c>
      <c r="B24" s="43">
        <v>-6336382</v>
      </c>
      <c r="C24" s="7">
        <v>0</v>
      </c>
      <c r="D24" s="7">
        <v>0</v>
      </c>
      <c r="E24" s="43">
        <v>31030831</v>
      </c>
      <c r="F24" s="7">
        <v>0</v>
      </c>
      <c r="G24" s="43">
        <f t="shared" si="1"/>
        <v>31030831</v>
      </c>
      <c r="H24" s="7">
        <v>0</v>
      </c>
      <c r="I24" s="43">
        <v>24694449</v>
      </c>
      <c r="J24" s="43">
        <v>27111586</v>
      </c>
      <c r="K24" s="45">
        <f t="shared" si="2"/>
        <v>-2417137</v>
      </c>
      <c r="M24" s="43"/>
    </row>
    <row r="25" spans="1:13" hidden="1" outlineLevel="1" x14ac:dyDescent="0.25">
      <c r="A25" t="s">
        <v>72</v>
      </c>
      <c r="B25" s="43">
        <v>-193868</v>
      </c>
      <c r="C25" s="43">
        <v>3178390</v>
      </c>
      <c r="D25" s="7">
        <v>0</v>
      </c>
      <c r="E25" s="43">
        <v>7326292</v>
      </c>
      <c r="F25" s="7">
        <v>0</v>
      </c>
      <c r="G25" s="43">
        <f t="shared" si="1"/>
        <v>10504682</v>
      </c>
      <c r="H25" s="7">
        <v>0</v>
      </c>
      <c r="I25" s="43">
        <v>10310814</v>
      </c>
      <c r="J25" s="43">
        <v>10750319</v>
      </c>
      <c r="K25" s="45">
        <f t="shared" si="2"/>
        <v>-439505</v>
      </c>
      <c r="M25" s="43"/>
    </row>
    <row r="26" spans="1:13" hidden="1" outlineLevel="1" x14ac:dyDescent="0.25">
      <c r="A26" t="s">
        <v>73</v>
      </c>
      <c r="B26">
        <v>0</v>
      </c>
      <c r="C26" s="7">
        <v>0</v>
      </c>
      <c r="D26" s="7">
        <v>0</v>
      </c>
      <c r="E26" s="43">
        <v>9780623</v>
      </c>
      <c r="F26" s="7">
        <v>0</v>
      </c>
      <c r="G26" s="43">
        <f t="shared" si="1"/>
        <v>9780623</v>
      </c>
      <c r="H26" s="7">
        <v>0</v>
      </c>
      <c r="I26" s="43">
        <v>9780623</v>
      </c>
      <c r="J26" s="43">
        <v>11250000</v>
      </c>
      <c r="K26" s="45">
        <f t="shared" si="2"/>
        <v>-1469377</v>
      </c>
      <c r="M26" s="43"/>
    </row>
    <row r="27" spans="1:13" hidden="1" outlineLevel="1" x14ac:dyDescent="0.25">
      <c r="A27" t="s">
        <v>74</v>
      </c>
      <c r="B27" s="43">
        <v>-780000</v>
      </c>
      <c r="C27" s="43">
        <v>7364572</v>
      </c>
      <c r="D27" s="7">
        <v>0</v>
      </c>
      <c r="E27" s="43">
        <v>191628093</v>
      </c>
      <c r="F27" s="7">
        <v>0</v>
      </c>
      <c r="G27" s="43">
        <f t="shared" si="1"/>
        <v>198992665</v>
      </c>
      <c r="H27" s="7">
        <v>0</v>
      </c>
      <c r="I27" s="43">
        <v>198212665</v>
      </c>
      <c r="J27" s="43">
        <v>197102130</v>
      </c>
      <c r="K27" s="45">
        <f t="shared" si="2"/>
        <v>1110535</v>
      </c>
      <c r="M27" s="43"/>
    </row>
    <row r="28" spans="1:13" hidden="1" outlineLevel="1" x14ac:dyDescent="0.25">
      <c r="A28" t="s">
        <v>75</v>
      </c>
      <c r="B28">
        <v>0</v>
      </c>
      <c r="C28" s="43">
        <v>8919594</v>
      </c>
      <c r="D28" s="7">
        <v>0</v>
      </c>
      <c r="E28" s="43">
        <v>24215720</v>
      </c>
      <c r="F28" s="7">
        <v>0</v>
      </c>
      <c r="G28" s="43">
        <f t="shared" si="1"/>
        <v>33135314</v>
      </c>
      <c r="H28" s="7">
        <v>0</v>
      </c>
      <c r="I28" s="43">
        <v>33135314</v>
      </c>
      <c r="J28" s="43">
        <v>29637096</v>
      </c>
      <c r="K28" s="45">
        <f t="shared" si="2"/>
        <v>3498218</v>
      </c>
      <c r="M28" s="43"/>
    </row>
    <row r="29" spans="1:13" hidden="1" outlineLevel="1" x14ac:dyDescent="0.25">
      <c r="A29" t="s">
        <v>76</v>
      </c>
      <c r="B29">
        <v>0</v>
      </c>
      <c r="C29" s="7">
        <v>0</v>
      </c>
      <c r="D29" s="7">
        <v>0</v>
      </c>
      <c r="E29" s="43">
        <v>28797520</v>
      </c>
      <c r="F29" s="7">
        <v>0</v>
      </c>
      <c r="G29" s="43">
        <f t="shared" si="1"/>
        <v>28797520</v>
      </c>
      <c r="H29" s="7">
        <v>0</v>
      </c>
      <c r="I29" s="43">
        <v>28797520</v>
      </c>
      <c r="J29" s="43">
        <v>24884331</v>
      </c>
      <c r="K29" s="45">
        <f t="shared" si="2"/>
        <v>3913189</v>
      </c>
      <c r="M29" s="43"/>
    </row>
    <row r="30" spans="1:13" hidden="1" outlineLevel="1" x14ac:dyDescent="0.25">
      <c r="A30" t="s">
        <v>77</v>
      </c>
      <c r="B30" s="43">
        <v>-299153</v>
      </c>
      <c r="C30" s="43">
        <v>17801652</v>
      </c>
      <c r="D30" s="7">
        <v>0</v>
      </c>
      <c r="E30" s="43">
        <v>1714869</v>
      </c>
      <c r="F30" s="7">
        <v>0</v>
      </c>
      <c r="G30" s="43">
        <f t="shared" si="1"/>
        <v>19516521</v>
      </c>
      <c r="H30" s="7">
        <v>0</v>
      </c>
      <c r="I30" s="43">
        <v>19217368</v>
      </c>
      <c r="J30" s="43">
        <v>19025979</v>
      </c>
      <c r="K30" s="45">
        <f t="shared" si="2"/>
        <v>191389</v>
      </c>
      <c r="M30" s="43"/>
    </row>
    <row r="31" spans="1:13" hidden="1" outlineLevel="1" x14ac:dyDescent="0.25">
      <c r="A31" t="s">
        <v>78</v>
      </c>
      <c r="B31" s="43">
        <v>-424975</v>
      </c>
      <c r="C31" s="43">
        <v>9599410</v>
      </c>
      <c r="D31" s="7">
        <v>0</v>
      </c>
      <c r="E31" s="43">
        <v>2160356</v>
      </c>
      <c r="F31" s="7">
        <v>0</v>
      </c>
      <c r="G31" s="43">
        <f t="shared" si="1"/>
        <v>11759766</v>
      </c>
      <c r="H31" s="7">
        <v>0</v>
      </c>
      <c r="I31" s="43">
        <v>11334791</v>
      </c>
      <c r="J31" s="43">
        <v>13360404</v>
      </c>
      <c r="K31" s="45">
        <f t="shared" si="2"/>
        <v>-2025613</v>
      </c>
      <c r="M31" s="43"/>
    </row>
    <row r="32" spans="1:13" hidden="1" outlineLevel="1" x14ac:dyDescent="0.25">
      <c r="A32" t="s">
        <v>79</v>
      </c>
      <c r="B32" s="43">
        <v>-732585</v>
      </c>
      <c r="C32" s="43">
        <v>21382861</v>
      </c>
      <c r="D32" s="7">
        <v>0</v>
      </c>
      <c r="E32" s="43">
        <v>2259258</v>
      </c>
      <c r="F32" s="7">
        <v>0</v>
      </c>
      <c r="G32" s="43">
        <f t="shared" si="1"/>
        <v>23642119</v>
      </c>
      <c r="H32" s="7">
        <v>0</v>
      </c>
      <c r="I32" s="43">
        <v>22909534</v>
      </c>
      <c r="J32" s="43">
        <v>25232747</v>
      </c>
      <c r="K32" s="45">
        <f t="shared" si="2"/>
        <v>-2323213</v>
      </c>
      <c r="M32" s="43"/>
    </row>
    <row r="33" spans="1:13" hidden="1" outlineLevel="1" x14ac:dyDescent="0.25">
      <c r="A33" t="s">
        <v>80</v>
      </c>
      <c r="B33">
        <v>0</v>
      </c>
      <c r="C33" s="43">
        <v>11356475</v>
      </c>
      <c r="D33" s="7">
        <v>0</v>
      </c>
      <c r="E33" s="43">
        <v>583235</v>
      </c>
      <c r="F33" s="7">
        <v>0</v>
      </c>
      <c r="G33" s="43">
        <f t="shared" si="1"/>
        <v>11939710</v>
      </c>
      <c r="H33" s="7">
        <v>0</v>
      </c>
      <c r="I33" s="43">
        <v>11939710</v>
      </c>
      <c r="J33" s="43">
        <v>11401388</v>
      </c>
      <c r="K33" s="45">
        <f t="shared" si="2"/>
        <v>538322</v>
      </c>
      <c r="M33" s="43"/>
    </row>
    <row r="34" spans="1:13" hidden="1" outlineLevel="1" x14ac:dyDescent="0.25">
      <c r="A34" t="s">
        <v>81</v>
      </c>
      <c r="B34">
        <v>0</v>
      </c>
      <c r="C34" s="7">
        <v>0</v>
      </c>
      <c r="D34" s="7">
        <v>0</v>
      </c>
      <c r="E34" s="7">
        <v>0</v>
      </c>
      <c r="F34" s="7">
        <v>0</v>
      </c>
      <c r="G34" s="43">
        <f t="shared" si="1"/>
        <v>0</v>
      </c>
      <c r="H34" s="7">
        <v>0</v>
      </c>
      <c r="I34">
        <v>0</v>
      </c>
      <c r="J34" s="43">
        <v>7841586</v>
      </c>
      <c r="K34" s="45">
        <f t="shared" si="2"/>
        <v>-7841586</v>
      </c>
      <c r="M34" s="43"/>
    </row>
    <row r="35" spans="1:13" hidden="1" outlineLevel="1" x14ac:dyDescent="0.25">
      <c r="A35" t="s">
        <v>82</v>
      </c>
      <c r="B35">
        <v>0</v>
      </c>
      <c r="C35" s="7">
        <v>0</v>
      </c>
      <c r="D35" s="7">
        <v>0</v>
      </c>
      <c r="E35" s="43">
        <v>5838927</v>
      </c>
      <c r="F35" s="7">
        <v>0</v>
      </c>
      <c r="G35" s="43">
        <f t="shared" si="1"/>
        <v>5838927</v>
      </c>
      <c r="H35" s="7">
        <v>0</v>
      </c>
      <c r="I35" s="43">
        <v>5838927</v>
      </c>
      <c r="J35" s="43">
        <v>5614644</v>
      </c>
      <c r="K35" s="45">
        <f t="shared" si="2"/>
        <v>224283</v>
      </c>
      <c r="M35" s="43"/>
    </row>
    <row r="36" spans="1:13" hidden="1" outlineLevel="1" x14ac:dyDescent="0.25">
      <c r="A36" t="s">
        <v>83</v>
      </c>
      <c r="B36">
        <v>0</v>
      </c>
      <c r="C36" s="7">
        <v>0</v>
      </c>
      <c r="D36" s="7">
        <v>0</v>
      </c>
      <c r="E36" s="43">
        <v>10813833</v>
      </c>
      <c r="F36" s="7">
        <v>0</v>
      </c>
      <c r="G36" s="43">
        <f t="shared" si="1"/>
        <v>10813833</v>
      </c>
      <c r="H36" s="7">
        <v>0</v>
      </c>
      <c r="I36" s="43">
        <v>10813833</v>
      </c>
      <c r="J36" s="43">
        <v>9778500</v>
      </c>
      <c r="K36" s="45">
        <f t="shared" si="2"/>
        <v>1035333</v>
      </c>
      <c r="M36" s="43"/>
    </row>
    <row r="37" spans="1:13" hidden="1" outlineLevel="1" x14ac:dyDescent="0.25">
      <c r="A37" t="s">
        <v>84</v>
      </c>
      <c r="B37">
        <v>0</v>
      </c>
      <c r="C37" s="7">
        <v>0</v>
      </c>
      <c r="D37" s="7">
        <v>0</v>
      </c>
      <c r="E37" s="43">
        <v>6967522</v>
      </c>
      <c r="F37" s="7">
        <v>0</v>
      </c>
      <c r="G37" s="43">
        <f t="shared" si="1"/>
        <v>6967522</v>
      </c>
      <c r="H37" s="7">
        <v>0</v>
      </c>
      <c r="I37" s="43">
        <v>6967522</v>
      </c>
      <c r="J37" s="43">
        <v>9250389</v>
      </c>
      <c r="K37" s="45">
        <f t="shared" si="2"/>
        <v>-2282867</v>
      </c>
      <c r="M37" s="43"/>
    </row>
    <row r="38" spans="1:13" hidden="1" outlineLevel="1" x14ac:dyDescent="0.25">
      <c r="A38" t="s">
        <v>85</v>
      </c>
      <c r="B38">
        <v>0</v>
      </c>
      <c r="C38" s="7">
        <v>0</v>
      </c>
      <c r="D38" s="7">
        <v>0</v>
      </c>
      <c r="E38" s="43">
        <v>622547</v>
      </c>
      <c r="F38" s="7">
        <v>0</v>
      </c>
      <c r="G38" s="43">
        <f t="shared" si="1"/>
        <v>622547</v>
      </c>
      <c r="H38" s="7">
        <v>0</v>
      </c>
      <c r="I38" s="43">
        <v>622547</v>
      </c>
      <c r="J38" s="43">
        <v>1085052</v>
      </c>
      <c r="K38" s="45">
        <f t="shared" si="2"/>
        <v>-462505</v>
      </c>
      <c r="M38" s="43"/>
    </row>
    <row r="39" spans="1:13" collapsed="1" x14ac:dyDescent="0.25">
      <c r="A39" s="8" t="s">
        <v>86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9">
        <f t="shared" si="1"/>
        <v>0</v>
      </c>
      <c r="H39" s="8">
        <v>0</v>
      </c>
      <c r="I39" s="8">
        <v>0</v>
      </c>
      <c r="J39" s="8">
        <v>0</v>
      </c>
      <c r="K39" s="9">
        <f t="shared" si="2"/>
        <v>0</v>
      </c>
      <c r="M39" s="43"/>
    </row>
    <row r="40" spans="1:13" x14ac:dyDescent="0.25">
      <c r="A40" s="8" t="s">
        <v>87</v>
      </c>
      <c r="B40" s="9">
        <v>-155888822</v>
      </c>
      <c r="C40" s="9">
        <v>887801159</v>
      </c>
      <c r="D40" s="8">
        <v>0</v>
      </c>
      <c r="E40" s="9">
        <v>500813054</v>
      </c>
      <c r="F40" s="8">
        <v>0</v>
      </c>
      <c r="G40" s="9">
        <f t="shared" si="1"/>
        <v>1388614213</v>
      </c>
      <c r="H40" s="8">
        <v>0</v>
      </c>
      <c r="I40" s="9">
        <v>1232725391</v>
      </c>
      <c r="J40" s="9">
        <v>1275324080</v>
      </c>
      <c r="K40" s="9">
        <f t="shared" si="2"/>
        <v>-42598689</v>
      </c>
      <c r="M40" s="43"/>
    </row>
    <row r="41" spans="1:13" hidden="1" outlineLevel="1" x14ac:dyDescent="0.25">
      <c r="A41" t="s">
        <v>88</v>
      </c>
      <c r="B41">
        <v>0</v>
      </c>
      <c r="C41" s="43">
        <v>1427172</v>
      </c>
      <c r="D41" s="7">
        <v>0</v>
      </c>
      <c r="E41" s="7">
        <v>0</v>
      </c>
      <c r="F41" s="7">
        <v>0</v>
      </c>
      <c r="G41" s="43">
        <f t="shared" si="1"/>
        <v>1427172</v>
      </c>
      <c r="H41" s="7">
        <v>0</v>
      </c>
      <c r="I41" s="43">
        <v>1427172</v>
      </c>
      <c r="J41" s="43">
        <v>1902678</v>
      </c>
      <c r="K41" s="45">
        <f t="shared" si="2"/>
        <v>-475506</v>
      </c>
      <c r="M41" s="43"/>
    </row>
    <row r="42" spans="1:13" hidden="1" outlineLevel="1" x14ac:dyDescent="0.25">
      <c r="A42" t="s">
        <v>89</v>
      </c>
      <c r="B42" s="43">
        <v>-9747591</v>
      </c>
      <c r="C42" s="43">
        <v>11584741</v>
      </c>
      <c r="D42" s="7">
        <v>0</v>
      </c>
      <c r="E42" s="43">
        <v>1615380</v>
      </c>
      <c r="F42" s="7">
        <v>0</v>
      </c>
      <c r="G42" s="43">
        <f t="shared" si="1"/>
        <v>13200121</v>
      </c>
      <c r="H42" s="7">
        <v>0</v>
      </c>
      <c r="I42" s="43">
        <v>3452530</v>
      </c>
      <c r="J42" s="43">
        <v>13646073</v>
      </c>
      <c r="K42" s="45">
        <f t="shared" si="2"/>
        <v>-10193543</v>
      </c>
      <c r="M42" s="43"/>
    </row>
    <row r="43" spans="1:13" hidden="1" outlineLevel="1" x14ac:dyDescent="0.25">
      <c r="A43" t="s">
        <v>90</v>
      </c>
      <c r="B43" s="43">
        <v>-7433405</v>
      </c>
      <c r="C43" s="43">
        <v>37190502</v>
      </c>
      <c r="D43" s="7">
        <v>0</v>
      </c>
      <c r="E43" s="43">
        <v>10660138</v>
      </c>
      <c r="F43" s="7">
        <v>0</v>
      </c>
      <c r="G43" s="43">
        <f t="shared" si="1"/>
        <v>47850640</v>
      </c>
      <c r="H43" s="7">
        <v>0</v>
      </c>
      <c r="I43" s="43">
        <v>40417235</v>
      </c>
      <c r="J43" s="43">
        <v>37878857</v>
      </c>
      <c r="K43" s="45">
        <f t="shared" si="2"/>
        <v>2538378</v>
      </c>
      <c r="M43" s="43"/>
    </row>
    <row r="44" spans="1:13" hidden="1" outlineLevel="1" x14ac:dyDescent="0.25">
      <c r="A44" t="s">
        <v>91</v>
      </c>
      <c r="B44" s="43">
        <v>-8555248</v>
      </c>
      <c r="C44" s="43">
        <v>38880884</v>
      </c>
      <c r="D44" s="7">
        <v>0</v>
      </c>
      <c r="E44" s="43">
        <v>9060955</v>
      </c>
      <c r="F44" s="7">
        <v>0</v>
      </c>
      <c r="G44" s="43">
        <f t="shared" si="1"/>
        <v>47941839</v>
      </c>
      <c r="H44" s="7">
        <v>0</v>
      </c>
      <c r="I44" s="43">
        <v>39386591</v>
      </c>
      <c r="J44" s="43">
        <v>41156217</v>
      </c>
      <c r="K44" s="45">
        <f t="shared" si="2"/>
        <v>-1769626</v>
      </c>
      <c r="M44" s="43"/>
    </row>
    <row r="45" spans="1:13" hidden="1" outlineLevel="1" x14ac:dyDescent="0.25">
      <c r="A45" t="s">
        <v>92</v>
      </c>
      <c r="B45" s="43">
        <v>-8156073</v>
      </c>
      <c r="C45" s="43">
        <v>41718188</v>
      </c>
      <c r="D45" s="7">
        <v>0</v>
      </c>
      <c r="E45" s="43">
        <v>12368330</v>
      </c>
      <c r="F45" s="7">
        <v>0</v>
      </c>
      <c r="G45" s="43">
        <f t="shared" si="1"/>
        <v>54086518</v>
      </c>
      <c r="H45" s="7">
        <v>0</v>
      </c>
      <c r="I45" s="43">
        <v>45930445</v>
      </c>
      <c r="J45" s="43">
        <v>47011324</v>
      </c>
      <c r="K45" s="45">
        <f t="shared" si="2"/>
        <v>-1080879</v>
      </c>
      <c r="M45" s="43"/>
    </row>
    <row r="46" spans="1:13" hidden="1" outlineLevel="1" x14ac:dyDescent="0.25">
      <c r="A46" t="s">
        <v>93</v>
      </c>
      <c r="B46" s="43">
        <v>-12371529</v>
      </c>
      <c r="C46" s="43">
        <v>54647576</v>
      </c>
      <c r="D46" s="7">
        <v>0</v>
      </c>
      <c r="E46" s="43">
        <v>18049259</v>
      </c>
      <c r="F46" s="7">
        <v>0</v>
      </c>
      <c r="G46" s="43">
        <f t="shared" si="1"/>
        <v>72696835</v>
      </c>
      <c r="H46" s="7">
        <v>0</v>
      </c>
      <c r="I46" s="43">
        <v>60325306</v>
      </c>
      <c r="J46" s="43">
        <v>61118617</v>
      </c>
      <c r="K46" s="45">
        <f t="shared" si="2"/>
        <v>-793311</v>
      </c>
      <c r="M46" s="43"/>
    </row>
    <row r="47" spans="1:13" hidden="1" outlineLevel="1" x14ac:dyDescent="0.25">
      <c r="A47" t="s">
        <v>94</v>
      </c>
      <c r="B47" s="43">
        <v>-7623132</v>
      </c>
      <c r="C47" s="43">
        <v>31466129</v>
      </c>
      <c r="D47" s="7">
        <v>0</v>
      </c>
      <c r="E47" s="43">
        <v>16720122</v>
      </c>
      <c r="F47" s="7">
        <v>0</v>
      </c>
      <c r="G47" s="43">
        <f t="shared" si="1"/>
        <v>48186251</v>
      </c>
      <c r="H47" s="7">
        <v>0</v>
      </c>
      <c r="I47" s="43">
        <v>40563119</v>
      </c>
      <c r="J47" s="43">
        <v>44215150</v>
      </c>
      <c r="K47" s="45">
        <f t="shared" si="2"/>
        <v>-3652031</v>
      </c>
      <c r="M47" s="43"/>
    </row>
    <row r="48" spans="1:13" hidden="1" outlineLevel="1" x14ac:dyDescent="0.25">
      <c r="A48" t="s">
        <v>95</v>
      </c>
      <c r="B48">
        <v>0</v>
      </c>
      <c r="C48" s="7">
        <v>0</v>
      </c>
      <c r="D48" s="7">
        <v>0</v>
      </c>
      <c r="E48" s="43">
        <v>225913</v>
      </c>
      <c r="F48" s="7">
        <v>0</v>
      </c>
      <c r="G48" s="43">
        <f t="shared" si="1"/>
        <v>225913</v>
      </c>
      <c r="H48" s="7">
        <v>0</v>
      </c>
      <c r="I48" s="43">
        <v>225913</v>
      </c>
      <c r="J48" s="43">
        <v>280658</v>
      </c>
      <c r="K48" s="45">
        <f t="shared" si="2"/>
        <v>-54745</v>
      </c>
      <c r="M48" s="43"/>
    </row>
    <row r="49" spans="1:13" hidden="1" outlineLevel="1" x14ac:dyDescent="0.25">
      <c r="A49" t="s">
        <v>96</v>
      </c>
      <c r="B49">
        <v>0</v>
      </c>
      <c r="C49" s="7">
        <v>0</v>
      </c>
      <c r="D49" s="7">
        <v>0</v>
      </c>
      <c r="E49" s="43">
        <v>42408926</v>
      </c>
      <c r="F49" s="7">
        <v>0</v>
      </c>
      <c r="G49" s="43">
        <f t="shared" si="1"/>
        <v>42408926</v>
      </c>
      <c r="H49" s="7">
        <v>0</v>
      </c>
      <c r="I49" s="43">
        <v>42408926</v>
      </c>
      <c r="J49" s="43">
        <v>38011794</v>
      </c>
      <c r="K49" s="45">
        <f t="shared" si="2"/>
        <v>4397132</v>
      </c>
      <c r="M49" s="43"/>
    </row>
    <row r="50" spans="1:13" hidden="1" outlineLevel="1" x14ac:dyDescent="0.25">
      <c r="A50" t="s">
        <v>97</v>
      </c>
      <c r="B50" s="43">
        <v>-24930579</v>
      </c>
      <c r="C50" s="43">
        <v>260669883</v>
      </c>
      <c r="D50" s="7">
        <v>0</v>
      </c>
      <c r="E50" s="43">
        <v>98909286</v>
      </c>
      <c r="F50" s="7">
        <v>0</v>
      </c>
      <c r="G50" s="43">
        <f t="shared" si="1"/>
        <v>359579169</v>
      </c>
      <c r="H50" s="7">
        <v>0</v>
      </c>
      <c r="I50" s="43">
        <v>334648590</v>
      </c>
      <c r="J50" s="43">
        <v>313654632</v>
      </c>
      <c r="K50" s="45">
        <f t="shared" si="2"/>
        <v>20993958</v>
      </c>
      <c r="M50" s="43"/>
    </row>
    <row r="51" spans="1:13" hidden="1" outlineLevel="1" x14ac:dyDescent="0.25">
      <c r="A51" t="s">
        <v>98</v>
      </c>
      <c r="B51" s="43">
        <v>-18492222</v>
      </c>
      <c r="C51" s="43">
        <v>87062265</v>
      </c>
      <c r="D51" s="7">
        <v>0</v>
      </c>
      <c r="E51" s="43">
        <v>39859721</v>
      </c>
      <c r="F51" s="7">
        <v>0</v>
      </c>
      <c r="G51" s="43">
        <f t="shared" si="1"/>
        <v>126921986</v>
      </c>
      <c r="H51" s="7">
        <v>0</v>
      </c>
      <c r="I51" s="43">
        <v>108429764</v>
      </c>
      <c r="J51" s="43">
        <v>111017896</v>
      </c>
      <c r="K51" s="45">
        <f t="shared" si="2"/>
        <v>-2588132</v>
      </c>
      <c r="M51" s="43"/>
    </row>
    <row r="52" spans="1:13" hidden="1" outlineLevel="1" x14ac:dyDescent="0.25">
      <c r="A52" t="s">
        <v>99</v>
      </c>
      <c r="B52" s="43">
        <v>-19808088</v>
      </c>
      <c r="C52" s="43">
        <v>172186744</v>
      </c>
      <c r="D52" s="7">
        <v>0</v>
      </c>
      <c r="E52" s="43">
        <v>92301866</v>
      </c>
      <c r="F52" s="7">
        <v>0</v>
      </c>
      <c r="G52" s="43">
        <f t="shared" si="1"/>
        <v>264488610</v>
      </c>
      <c r="H52" s="7">
        <v>0</v>
      </c>
      <c r="I52" s="43">
        <v>244680522</v>
      </c>
      <c r="J52" s="43">
        <v>260056972</v>
      </c>
      <c r="K52" s="45">
        <f t="shared" si="2"/>
        <v>-15376450</v>
      </c>
      <c r="M52" s="43"/>
    </row>
    <row r="53" spans="1:13" hidden="1" outlineLevel="1" x14ac:dyDescent="0.25">
      <c r="A53" t="s">
        <v>100</v>
      </c>
      <c r="B53" s="43">
        <v>-3647070</v>
      </c>
      <c r="C53" s="43">
        <v>39627789</v>
      </c>
      <c r="D53" s="7">
        <v>0</v>
      </c>
      <c r="E53" s="43">
        <v>55542165</v>
      </c>
      <c r="F53" s="7">
        <v>0</v>
      </c>
      <c r="G53" s="43">
        <f t="shared" si="1"/>
        <v>95169954</v>
      </c>
      <c r="H53" s="7">
        <v>0</v>
      </c>
      <c r="I53" s="43">
        <v>91522884</v>
      </c>
      <c r="J53" s="43">
        <v>100052091</v>
      </c>
      <c r="K53" s="45">
        <f t="shared" si="2"/>
        <v>-8529207</v>
      </c>
      <c r="M53" s="43"/>
    </row>
    <row r="54" spans="1:13" hidden="1" outlineLevel="1" x14ac:dyDescent="0.25">
      <c r="A54" t="s">
        <v>101</v>
      </c>
      <c r="B54" s="43">
        <v>-8655457</v>
      </c>
      <c r="C54" s="43">
        <v>43291556</v>
      </c>
      <c r="D54" s="7">
        <v>0</v>
      </c>
      <c r="E54" s="43">
        <v>21747469</v>
      </c>
      <c r="F54" s="7">
        <v>0</v>
      </c>
      <c r="G54" s="43">
        <f t="shared" si="1"/>
        <v>65039025</v>
      </c>
      <c r="H54" s="7">
        <v>0</v>
      </c>
      <c r="I54" s="43">
        <v>56383568</v>
      </c>
      <c r="J54" s="43">
        <v>65780886</v>
      </c>
      <c r="K54" s="45">
        <f t="shared" si="2"/>
        <v>-9397318</v>
      </c>
      <c r="M54" s="43"/>
    </row>
    <row r="55" spans="1:13" hidden="1" outlineLevel="1" x14ac:dyDescent="0.25">
      <c r="A55" t="s">
        <v>102</v>
      </c>
      <c r="B55">
        <v>0</v>
      </c>
      <c r="C55" s="7">
        <v>0</v>
      </c>
      <c r="D55" s="7">
        <v>0</v>
      </c>
      <c r="E55" s="43">
        <v>30152945</v>
      </c>
      <c r="F55" s="7">
        <v>0</v>
      </c>
      <c r="G55" s="43">
        <f t="shared" si="1"/>
        <v>30152945</v>
      </c>
      <c r="H55" s="7">
        <v>0</v>
      </c>
      <c r="I55" s="43">
        <v>30152945</v>
      </c>
      <c r="J55" s="43">
        <v>43304473</v>
      </c>
      <c r="K55" s="45">
        <f t="shared" si="2"/>
        <v>-13151528</v>
      </c>
      <c r="M55" s="43"/>
    </row>
    <row r="56" spans="1:13" hidden="1" outlineLevel="1" x14ac:dyDescent="0.25">
      <c r="A56" t="s">
        <v>103</v>
      </c>
      <c r="B56" s="43">
        <v>-6017203</v>
      </c>
      <c r="C56" s="43">
        <v>6874157</v>
      </c>
      <c r="D56" s="7">
        <v>0</v>
      </c>
      <c r="E56" s="43">
        <v>4594148</v>
      </c>
      <c r="F56" s="7">
        <v>0</v>
      </c>
      <c r="G56" s="43">
        <f t="shared" si="1"/>
        <v>11468305</v>
      </c>
      <c r="H56" s="7">
        <v>0</v>
      </c>
      <c r="I56" s="43">
        <v>5451102</v>
      </c>
      <c r="J56" s="43">
        <v>5335510</v>
      </c>
      <c r="K56" s="45">
        <f t="shared" si="2"/>
        <v>115592</v>
      </c>
      <c r="M56" s="43"/>
    </row>
    <row r="57" spans="1:13" hidden="1" outlineLevel="1" x14ac:dyDescent="0.25">
      <c r="A57" t="s">
        <v>104</v>
      </c>
      <c r="B57" s="43">
        <v>-10908561</v>
      </c>
      <c r="C57" s="43">
        <v>11476520</v>
      </c>
      <c r="D57" s="7">
        <v>0</v>
      </c>
      <c r="E57" s="43">
        <v>461825</v>
      </c>
      <c r="F57" s="7">
        <v>0</v>
      </c>
      <c r="G57" s="43">
        <f t="shared" si="1"/>
        <v>11938345</v>
      </c>
      <c r="H57" s="7">
        <v>0</v>
      </c>
      <c r="I57" s="43">
        <v>1029784</v>
      </c>
      <c r="J57" s="43">
        <v>5938628</v>
      </c>
      <c r="K57" s="45">
        <f t="shared" si="2"/>
        <v>-4908844</v>
      </c>
      <c r="M57" s="43"/>
    </row>
    <row r="58" spans="1:13" hidden="1" outlineLevel="1" x14ac:dyDescent="0.25">
      <c r="A58" t="s">
        <v>105</v>
      </c>
      <c r="B58">
        <v>0</v>
      </c>
      <c r="C58" s="7">
        <v>0</v>
      </c>
      <c r="D58" s="7">
        <v>0</v>
      </c>
      <c r="E58" s="43">
        <v>624321</v>
      </c>
      <c r="F58" s="7">
        <v>0</v>
      </c>
      <c r="G58" s="43">
        <f t="shared" si="1"/>
        <v>624321</v>
      </c>
      <c r="H58" s="7">
        <v>0</v>
      </c>
      <c r="I58" s="43">
        <v>624321</v>
      </c>
      <c r="J58" s="43">
        <v>624321</v>
      </c>
      <c r="K58" s="45">
        <f t="shared" si="2"/>
        <v>0</v>
      </c>
      <c r="M58" s="43"/>
    </row>
    <row r="59" spans="1:13" hidden="1" outlineLevel="1" x14ac:dyDescent="0.25">
      <c r="A59" t="s">
        <v>106</v>
      </c>
      <c r="B59">
        <v>0</v>
      </c>
      <c r="C59" s="7">
        <v>0</v>
      </c>
      <c r="D59" s="7">
        <v>0</v>
      </c>
      <c r="E59" s="43">
        <v>19944629</v>
      </c>
      <c r="F59" s="7">
        <v>0</v>
      </c>
      <c r="G59" s="43">
        <f t="shared" si="1"/>
        <v>19944629</v>
      </c>
      <c r="H59" s="7">
        <v>0</v>
      </c>
      <c r="I59" s="43">
        <v>19944629</v>
      </c>
      <c r="J59" s="43">
        <v>19149812</v>
      </c>
      <c r="K59" s="45">
        <f t="shared" si="2"/>
        <v>794817</v>
      </c>
      <c r="M59" s="43"/>
    </row>
    <row r="60" spans="1:13" hidden="1" outlineLevel="1" x14ac:dyDescent="0.25">
      <c r="A60" t="s">
        <v>107</v>
      </c>
      <c r="B60">
        <v>0</v>
      </c>
      <c r="C60" s="7">
        <v>0</v>
      </c>
      <c r="D60" s="7">
        <v>0</v>
      </c>
      <c r="E60" s="43">
        <v>3998421</v>
      </c>
      <c r="F60" s="7">
        <v>0</v>
      </c>
      <c r="G60" s="43">
        <f t="shared" si="1"/>
        <v>3998421</v>
      </c>
      <c r="H60" s="7">
        <v>0</v>
      </c>
      <c r="I60" s="43">
        <v>3998421</v>
      </c>
      <c r="J60" s="43">
        <v>3998421</v>
      </c>
      <c r="K60" s="45">
        <f t="shared" si="2"/>
        <v>0</v>
      </c>
      <c r="M60" s="43"/>
    </row>
    <row r="61" spans="1:13" hidden="1" outlineLevel="1" x14ac:dyDescent="0.25">
      <c r="A61" t="s">
        <v>108</v>
      </c>
      <c r="B61">
        <v>0</v>
      </c>
      <c r="C61" s="7">
        <v>0</v>
      </c>
      <c r="D61" s="7">
        <v>0</v>
      </c>
      <c r="E61" s="43">
        <v>7714110</v>
      </c>
      <c r="F61" s="7">
        <v>0</v>
      </c>
      <c r="G61" s="43">
        <f t="shared" si="1"/>
        <v>7714110</v>
      </c>
      <c r="H61" s="7">
        <v>0</v>
      </c>
      <c r="I61" s="43">
        <v>7714110</v>
      </c>
      <c r="J61" s="43">
        <v>7714110</v>
      </c>
      <c r="K61" s="45">
        <f t="shared" si="2"/>
        <v>0</v>
      </c>
      <c r="M61" s="43"/>
    </row>
    <row r="62" spans="1:13" hidden="1" outlineLevel="1" x14ac:dyDescent="0.25">
      <c r="A62" t="s">
        <v>109</v>
      </c>
      <c r="B62" s="43">
        <v>-9537386</v>
      </c>
      <c r="C62" s="43">
        <v>39329642</v>
      </c>
      <c r="D62" s="7">
        <v>0</v>
      </c>
      <c r="E62" s="43">
        <v>12816337</v>
      </c>
      <c r="F62" s="7">
        <v>0</v>
      </c>
      <c r="G62" s="43">
        <f t="shared" si="1"/>
        <v>52145979</v>
      </c>
      <c r="H62" s="7">
        <v>0</v>
      </c>
      <c r="I62" s="43">
        <v>42608593</v>
      </c>
      <c r="J62" s="43">
        <v>41287506</v>
      </c>
      <c r="K62" s="45">
        <f t="shared" si="2"/>
        <v>1321087</v>
      </c>
      <c r="M62" s="43"/>
    </row>
    <row r="63" spans="1:13" hidden="1" outlineLevel="1" x14ac:dyDescent="0.25">
      <c r="A63" t="s">
        <v>110</v>
      </c>
      <c r="B63" s="43">
        <v>-5278</v>
      </c>
      <c r="C63" s="43">
        <v>10367411</v>
      </c>
      <c r="D63" s="7">
        <v>0</v>
      </c>
      <c r="E63" s="43">
        <v>1036788</v>
      </c>
      <c r="F63" s="7">
        <v>0</v>
      </c>
      <c r="G63" s="43">
        <f t="shared" ref="G63:G112" si="3">SUM(C63:F63)</f>
        <v>11404199</v>
      </c>
      <c r="H63" s="7">
        <v>0</v>
      </c>
      <c r="I63" s="43">
        <v>11398921</v>
      </c>
      <c r="J63" s="43">
        <v>11287454</v>
      </c>
      <c r="K63" s="45">
        <f t="shared" ref="K63:K112" si="4">I63-J63</f>
        <v>111467</v>
      </c>
      <c r="M63" s="43"/>
    </row>
    <row r="64" spans="1:13" hidden="1" outlineLevel="1" x14ac:dyDescent="0.25">
      <c r="A64" t="s">
        <v>111</v>
      </c>
      <c r="B64">
        <v>0</v>
      </c>
      <c r="C64" s="7">
        <v>0</v>
      </c>
      <c r="D64" s="7">
        <v>0</v>
      </c>
      <c r="E64" s="7">
        <v>0</v>
      </c>
      <c r="F64" s="7">
        <v>0</v>
      </c>
      <c r="G64" s="43">
        <f t="shared" si="3"/>
        <v>0</v>
      </c>
      <c r="H64" s="7">
        <v>0</v>
      </c>
      <c r="I64">
        <v>0</v>
      </c>
      <c r="J64" s="43">
        <v>900000</v>
      </c>
      <c r="K64" s="45">
        <f t="shared" si="4"/>
        <v>-900000</v>
      </c>
      <c r="M64" s="43"/>
    </row>
    <row r="65" spans="1:13" collapsed="1" x14ac:dyDescent="0.25">
      <c r="A65" s="8" t="s">
        <v>112</v>
      </c>
      <c r="B65" s="9">
        <v>-8270871</v>
      </c>
      <c r="C65" s="9">
        <v>15865642</v>
      </c>
      <c r="D65" s="8">
        <v>0</v>
      </c>
      <c r="E65" s="9">
        <v>30608758</v>
      </c>
      <c r="F65" s="8">
        <v>0</v>
      </c>
      <c r="G65" s="9">
        <f t="shared" si="3"/>
        <v>46474400</v>
      </c>
      <c r="H65" s="8">
        <v>0</v>
      </c>
      <c r="I65" s="9">
        <v>38203529</v>
      </c>
      <c r="J65" s="9">
        <v>40336643</v>
      </c>
      <c r="K65" s="9">
        <f t="shared" si="4"/>
        <v>-2133114</v>
      </c>
      <c r="M65" s="43"/>
    </row>
    <row r="66" spans="1:13" hidden="1" outlineLevel="1" x14ac:dyDescent="0.25">
      <c r="A66" t="s">
        <v>113</v>
      </c>
      <c r="B66">
        <v>0</v>
      </c>
      <c r="C66" s="43">
        <v>619216</v>
      </c>
      <c r="D66" s="7">
        <v>0</v>
      </c>
      <c r="E66" s="43">
        <v>356440</v>
      </c>
      <c r="F66" s="7">
        <v>0</v>
      </c>
      <c r="G66" s="43">
        <f t="shared" si="3"/>
        <v>975656</v>
      </c>
      <c r="H66" s="7">
        <v>0</v>
      </c>
      <c r="I66" s="43">
        <v>975656</v>
      </c>
      <c r="J66" s="43">
        <v>820902</v>
      </c>
      <c r="K66" s="45">
        <f t="shared" si="4"/>
        <v>154754</v>
      </c>
      <c r="M66" s="43"/>
    </row>
    <row r="67" spans="1:13" hidden="1" outlineLevel="1" x14ac:dyDescent="0.25">
      <c r="A67" t="s">
        <v>114</v>
      </c>
      <c r="B67">
        <v>0</v>
      </c>
      <c r="C67" s="7">
        <v>0</v>
      </c>
      <c r="D67" s="7">
        <v>0</v>
      </c>
      <c r="E67" s="7">
        <v>0</v>
      </c>
      <c r="F67" s="7">
        <v>0</v>
      </c>
      <c r="G67" s="43">
        <f t="shared" si="3"/>
        <v>0</v>
      </c>
      <c r="H67" s="7">
        <v>0</v>
      </c>
      <c r="I67">
        <v>0</v>
      </c>
      <c r="J67" s="43">
        <v>235000</v>
      </c>
      <c r="K67" s="45">
        <f t="shared" si="4"/>
        <v>-235000</v>
      </c>
      <c r="M67" s="43"/>
    </row>
    <row r="68" spans="1:13" hidden="1" outlineLevel="1" x14ac:dyDescent="0.25">
      <c r="A68" t="s">
        <v>115</v>
      </c>
      <c r="B68" s="43">
        <v>-3488493</v>
      </c>
      <c r="C68" s="43">
        <v>13157453</v>
      </c>
      <c r="D68" s="7">
        <v>0</v>
      </c>
      <c r="E68" s="43">
        <v>16131198</v>
      </c>
      <c r="F68" s="7">
        <v>0</v>
      </c>
      <c r="G68" s="43">
        <f t="shared" si="3"/>
        <v>29288651</v>
      </c>
      <c r="H68" s="7">
        <v>0</v>
      </c>
      <c r="I68" s="43">
        <v>25800158</v>
      </c>
      <c r="J68" s="43">
        <v>26150451</v>
      </c>
      <c r="K68" s="45">
        <f t="shared" si="4"/>
        <v>-350293</v>
      </c>
      <c r="M68" s="43"/>
    </row>
    <row r="69" spans="1:13" hidden="1" outlineLevel="1" x14ac:dyDescent="0.25">
      <c r="A69" t="s">
        <v>116</v>
      </c>
      <c r="B69" s="43">
        <v>-1257378</v>
      </c>
      <c r="C69" s="43">
        <v>2088973</v>
      </c>
      <c r="D69" s="7">
        <v>0</v>
      </c>
      <c r="E69" s="43">
        <v>1401435</v>
      </c>
      <c r="F69" s="7">
        <v>0</v>
      </c>
      <c r="G69" s="43">
        <f t="shared" si="3"/>
        <v>3490408</v>
      </c>
      <c r="H69" s="7">
        <v>0</v>
      </c>
      <c r="I69" s="43">
        <v>2233030</v>
      </c>
      <c r="J69" s="43">
        <v>3550179</v>
      </c>
      <c r="K69" s="45">
        <f t="shared" si="4"/>
        <v>-1317149</v>
      </c>
      <c r="M69" s="43"/>
    </row>
    <row r="70" spans="1:13" hidden="1" outlineLevel="1" x14ac:dyDescent="0.25">
      <c r="A70" t="s">
        <v>117</v>
      </c>
      <c r="B70" s="43">
        <v>-3500000</v>
      </c>
      <c r="C70" s="7">
        <v>0</v>
      </c>
      <c r="D70" s="7">
        <v>0</v>
      </c>
      <c r="E70" s="7">
        <v>0</v>
      </c>
      <c r="F70" s="7">
        <v>0</v>
      </c>
      <c r="G70" s="43">
        <f t="shared" si="3"/>
        <v>0</v>
      </c>
      <c r="H70" s="7">
        <v>0</v>
      </c>
      <c r="I70" s="43">
        <v>-3500000</v>
      </c>
      <c r="J70" s="43">
        <v>-3000000</v>
      </c>
      <c r="K70" s="45">
        <f t="shared" si="4"/>
        <v>-500000</v>
      </c>
      <c r="M70" s="43"/>
    </row>
    <row r="71" spans="1:13" hidden="1" outlineLevel="1" x14ac:dyDescent="0.25">
      <c r="A71" t="s">
        <v>118</v>
      </c>
      <c r="B71">
        <v>0</v>
      </c>
      <c r="C71" s="7">
        <v>0</v>
      </c>
      <c r="D71" s="7">
        <v>0</v>
      </c>
      <c r="E71" s="43">
        <v>448706</v>
      </c>
      <c r="F71" s="7">
        <v>0</v>
      </c>
      <c r="G71" s="43">
        <f t="shared" si="3"/>
        <v>448706</v>
      </c>
      <c r="H71" s="7">
        <v>0</v>
      </c>
      <c r="I71" s="43">
        <v>448706</v>
      </c>
      <c r="J71" s="43">
        <v>434514</v>
      </c>
      <c r="K71" s="45">
        <f t="shared" si="4"/>
        <v>14192</v>
      </c>
      <c r="M71" s="43"/>
    </row>
    <row r="72" spans="1:13" hidden="1" outlineLevel="1" x14ac:dyDescent="0.25">
      <c r="A72" t="s">
        <v>119</v>
      </c>
      <c r="B72">
        <v>0</v>
      </c>
      <c r="C72" s="7">
        <v>0</v>
      </c>
      <c r="D72" s="7">
        <v>0</v>
      </c>
      <c r="E72" s="43">
        <v>2787099</v>
      </c>
      <c r="F72" s="7">
        <v>0</v>
      </c>
      <c r="G72" s="43">
        <f t="shared" si="3"/>
        <v>2787099</v>
      </c>
      <c r="H72" s="7">
        <v>0</v>
      </c>
      <c r="I72" s="43">
        <v>2787099</v>
      </c>
      <c r="J72" s="43">
        <v>2273000</v>
      </c>
      <c r="K72" s="45">
        <f t="shared" si="4"/>
        <v>514099</v>
      </c>
      <c r="M72" s="43"/>
    </row>
    <row r="73" spans="1:13" hidden="1" outlineLevel="1" x14ac:dyDescent="0.25">
      <c r="A73" t="s">
        <v>120</v>
      </c>
      <c r="B73" s="43">
        <v>-25000</v>
      </c>
      <c r="C73" s="7">
        <v>0</v>
      </c>
      <c r="D73" s="7">
        <v>0</v>
      </c>
      <c r="E73" s="43">
        <v>16000</v>
      </c>
      <c r="F73" s="7">
        <v>0</v>
      </c>
      <c r="G73" s="43">
        <f t="shared" si="3"/>
        <v>16000</v>
      </c>
      <c r="H73" s="7">
        <v>0</v>
      </c>
      <c r="I73" s="43">
        <v>-9000</v>
      </c>
      <c r="J73">
        <v>0</v>
      </c>
      <c r="K73" s="45">
        <f t="shared" si="4"/>
        <v>-9000</v>
      </c>
      <c r="M73" s="43"/>
    </row>
    <row r="74" spans="1:13" hidden="1" outlineLevel="1" x14ac:dyDescent="0.25">
      <c r="A74" t="s">
        <v>121</v>
      </c>
      <c r="B74">
        <v>0</v>
      </c>
      <c r="C74" s="7">
        <v>0</v>
      </c>
      <c r="D74" s="7">
        <v>0</v>
      </c>
      <c r="E74" s="43">
        <v>45283</v>
      </c>
      <c r="F74" s="7">
        <v>0</v>
      </c>
      <c r="G74" s="43">
        <f t="shared" si="3"/>
        <v>45283</v>
      </c>
      <c r="H74" s="7">
        <v>0</v>
      </c>
      <c r="I74" s="43">
        <v>45283</v>
      </c>
      <c r="J74" s="43">
        <v>450000</v>
      </c>
      <c r="K74" s="45">
        <f t="shared" si="4"/>
        <v>-404717</v>
      </c>
      <c r="M74" s="43"/>
    </row>
    <row r="75" spans="1:13" hidden="1" outlineLevel="1" x14ac:dyDescent="0.25">
      <c r="A75" t="s">
        <v>122</v>
      </c>
      <c r="B75">
        <v>0</v>
      </c>
      <c r="C75" s="7">
        <v>0</v>
      </c>
      <c r="D75" s="7">
        <v>0</v>
      </c>
      <c r="E75" s="43">
        <v>9422597</v>
      </c>
      <c r="F75" s="7">
        <v>0</v>
      </c>
      <c r="G75" s="43">
        <f t="shared" si="3"/>
        <v>9422597</v>
      </c>
      <c r="H75" s="7">
        <v>0</v>
      </c>
      <c r="I75" s="43">
        <v>9422597</v>
      </c>
      <c r="J75" s="43">
        <v>9422597</v>
      </c>
      <c r="K75" s="45">
        <f t="shared" si="4"/>
        <v>0</v>
      </c>
      <c r="M75" s="43"/>
    </row>
    <row r="76" spans="1:13" collapsed="1" x14ac:dyDescent="0.25">
      <c r="A76" s="8" t="s">
        <v>123</v>
      </c>
      <c r="B76" s="9">
        <v>-128512510</v>
      </c>
      <c r="C76" s="9">
        <v>89609882</v>
      </c>
      <c r="D76" s="8">
        <v>0</v>
      </c>
      <c r="E76" s="9">
        <v>294907304</v>
      </c>
      <c r="F76" s="8">
        <v>0</v>
      </c>
      <c r="G76" s="9">
        <f t="shared" si="3"/>
        <v>384517186</v>
      </c>
      <c r="H76" s="8">
        <v>0</v>
      </c>
      <c r="I76" s="9">
        <v>256004676</v>
      </c>
      <c r="J76" s="9">
        <v>245886336</v>
      </c>
      <c r="K76" s="9">
        <f t="shared" si="4"/>
        <v>10118340</v>
      </c>
      <c r="M76" s="43"/>
    </row>
    <row r="77" spans="1:13" hidden="1" outlineLevel="1" x14ac:dyDescent="0.25">
      <c r="A77" t="s">
        <v>124</v>
      </c>
      <c r="B77">
        <v>0</v>
      </c>
      <c r="C77" s="43">
        <v>857765</v>
      </c>
      <c r="D77" s="7">
        <v>0</v>
      </c>
      <c r="E77" s="43">
        <v>1296635</v>
      </c>
      <c r="F77" s="7">
        <v>0</v>
      </c>
      <c r="G77" s="43">
        <f t="shared" si="3"/>
        <v>2154400</v>
      </c>
      <c r="H77" s="7">
        <v>0</v>
      </c>
      <c r="I77" s="43">
        <v>2154400</v>
      </c>
      <c r="J77" s="43">
        <v>2831179</v>
      </c>
      <c r="K77" s="45">
        <f t="shared" si="4"/>
        <v>-676779</v>
      </c>
      <c r="M77" s="43"/>
    </row>
    <row r="78" spans="1:13" hidden="1" outlineLevel="1" x14ac:dyDescent="0.25">
      <c r="A78" t="s">
        <v>125</v>
      </c>
      <c r="B78" s="43">
        <v>-7786080</v>
      </c>
      <c r="C78" s="43">
        <v>11220426</v>
      </c>
      <c r="D78" s="7">
        <v>0</v>
      </c>
      <c r="E78" s="43">
        <v>3404291</v>
      </c>
      <c r="F78" s="7">
        <v>0</v>
      </c>
      <c r="G78" s="43">
        <f t="shared" si="3"/>
        <v>14624717</v>
      </c>
      <c r="H78" s="7">
        <v>0</v>
      </c>
      <c r="I78" s="43">
        <v>6838637</v>
      </c>
      <c r="J78" s="43">
        <v>8115682</v>
      </c>
      <c r="K78" s="45">
        <f t="shared" si="4"/>
        <v>-1277045</v>
      </c>
      <c r="M78" s="43"/>
    </row>
    <row r="79" spans="1:13" hidden="1" outlineLevel="1" x14ac:dyDescent="0.25">
      <c r="A79" t="s">
        <v>126</v>
      </c>
      <c r="B79">
        <v>0</v>
      </c>
      <c r="C79" s="7">
        <v>0</v>
      </c>
      <c r="D79" s="7">
        <v>0</v>
      </c>
      <c r="E79" s="43">
        <v>640110</v>
      </c>
      <c r="F79" s="7">
        <v>0</v>
      </c>
      <c r="G79" s="43">
        <f t="shared" si="3"/>
        <v>640110</v>
      </c>
      <c r="H79" s="7">
        <v>0</v>
      </c>
      <c r="I79" s="43">
        <v>640110</v>
      </c>
      <c r="J79" s="43">
        <v>534000</v>
      </c>
      <c r="K79" s="45">
        <f t="shared" si="4"/>
        <v>106110</v>
      </c>
      <c r="M79" s="43"/>
    </row>
    <row r="80" spans="1:13" hidden="1" outlineLevel="1" x14ac:dyDescent="0.25">
      <c r="A80" t="s">
        <v>127</v>
      </c>
      <c r="B80">
        <v>0</v>
      </c>
      <c r="C80" s="7">
        <v>0</v>
      </c>
      <c r="D80" s="7">
        <v>0</v>
      </c>
      <c r="E80" s="43">
        <v>410223</v>
      </c>
      <c r="F80" s="7">
        <v>0</v>
      </c>
      <c r="G80" s="43">
        <f t="shared" si="3"/>
        <v>410223</v>
      </c>
      <c r="H80" s="7">
        <v>0</v>
      </c>
      <c r="I80" s="43">
        <v>410223</v>
      </c>
      <c r="J80" s="43">
        <v>410223</v>
      </c>
      <c r="K80" s="45">
        <f t="shared" si="4"/>
        <v>0</v>
      </c>
      <c r="M80" s="43"/>
    </row>
    <row r="81" spans="1:13" hidden="1" outlineLevel="1" x14ac:dyDescent="0.25">
      <c r="A81" t="s">
        <v>128</v>
      </c>
      <c r="B81">
        <v>0</v>
      </c>
      <c r="C81" s="7">
        <v>0</v>
      </c>
      <c r="D81" s="7">
        <v>0</v>
      </c>
      <c r="E81" s="43">
        <v>72846</v>
      </c>
      <c r="F81" s="7">
        <v>0</v>
      </c>
      <c r="G81" s="43">
        <f t="shared" si="3"/>
        <v>72846</v>
      </c>
      <c r="H81" s="7">
        <v>0</v>
      </c>
      <c r="I81" s="43">
        <v>72846</v>
      </c>
      <c r="J81">
        <v>0</v>
      </c>
      <c r="K81" s="45">
        <f t="shared" si="4"/>
        <v>72846</v>
      </c>
      <c r="M81" s="43"/>
    </row>
    <row r="82" spans="1:13" hidden="1" outlineLevel="1" x14ac:dyDescent="0.25">
      <c r="A82" t="s">
        <v>129</v>
      </c>
      <c r="B82" s="43">
        <v>-928500</v>
      </c>
      <c r="C82" s="43">
        <v>11686085</v>
      </c>
      <c r="D82" s="7">
        <v>0</v>
      </c>
      <c r="E82" s="43">
        <v>7283176</v>
      </c>
      <c r="F82" s="7">
        <v>0</v>
      </c>
      <c r="G82" s="43">
        <f t="shared" si="3"/>
        <v>18969261</v>
      </c>
      <c r="H82" s="7">
        <v>0</v>
      </c>
      <c r="I82" s="43">
        <v>18040761</v>
      </c>
      <c r="J82" s="43">
        <v>15172304</v>
      </c>
      <c r="K82" s="45">
        <f t="shared" si="4"/>
        <v>2868457</v>
      </c>
      <c r="M82" s="43"/>
    </row>
    <row r="83" spans="1:13" hidden="1" outlineLevel="1" x14ac:dyDescent="0.25">
      <c r="A83" t="s">
        <v>130</v>
      </c>
      <c r="B83" s="43">
        <v>-55802485</v>
      </c>
      <c r="C83" s="43">
        <v>28012488</v>
      </c>
      <c r="D83" s="7">
        <v>0</v>
      </c>
      <c r="E83" s="43">
        <v>64606044</v>
      </c>
      <c r="F83" s="7">
        <v>0</v>
      </c>
      <c r="G83" s="43">
        <f t="shared" si="3"/>
        <v>92618532</v>
      </c>
      <c r="H83" s="7">
        <v>0</v>
      </c>
      <c r="I83" s="43">
        <v>36816047</v>
      </c>
      <c r="J83" s="43">
        <v>32073127</v>
      </c>
      <c r="K83" s="45">
        <f t="shared" si="4"/>
        <v>4742920</v>
      </c>
      <c r="M83" s="43"/>
    </row>
    <row r="84" spans="1:13" hidden="1" outlineLevel="1" x14ac:dyDescent="0.25">
      <c r="A84" t="s">
        <v>131</v>
      </c>
      <c r="B84" s="43">
        <v>-47002245</v>
      </c>
      <c r="C84" s="43">
        <v>37776019</v>
      </c>
      <c r="D84" s="7">
        <v>0</v>
      </c>
      <c r="E84" s="43">
        <v>60374046</v>
      </c>
      <c r="F84" s="7">
        <v>0</v>
      </c>
      <c r="G84" s="43">
        <f t="shared" si="3"/>
        <v>98150065</v>
      </c>
      <c r="H84" s="7">
        <v>0</v>
      </c>
      <c r="I84" s="43">
        <v>51147820</v>
      </c>
      <c r="J84" s="43">
        <v>47472207</v>
      </c>
      <c r="K84" s="45">
        <f t="shared" si="4"/>
        <v>3675613</v>
      </c>
      <c r="M84" s="43"/>
    </row>
    <row r="85" spans="1:13" hidden="1" outlineLevel="1" x14ac:dyDescent="0.25">
      <c r="A85" t="s">
        <v>132</v>
      </c>
      <c r="B85">
        <v>0</v>
      </c>
      <c r="C85" s="7">
        <v>0</v>
      </c>
      <c r="D85" s="7">
        <v>0</v>
      </c>
      <c r="E85" s="43">
        <v>671358</v>
      </c>
      <c r="F85" s="7">
        <v>0</v>
      </c>
      <c r="G85" s="43">
        <f t="shared" si="3"/>
        <v>671358</v>
      </c>
      <c r="H85" s="7">
        <v>0</v>
      </c>
      <c r="I85" s="43">
        <v>671358</v>
      </c>
      <c r="J85" s="43">
        <v>410958</v>
      </c>
      <c r="K85" s="45">
        <f t="shared" si="4"/>
        <v>260400</v>
      </c>
      <c r="M85" s="43"/>
    </row>
    <row r="86" spans="1:13" hidden="1" outlineLevel="1" x14ac:dyDescent="0.25">
      <c r="A86" t="s">
        <v>133</v>
      </c>
      <c r="B86" s="43">
        <v>-3694200</v>
      </c>
      <c r="C86" s="7">
        <v>0</v>
      </c>
      <c r="D86" s="7">
        <v>0</v>
      </c>
      <c r="E86" s="43">
        <v>1070770</v>
      </c>
      <c r="F86" s="7">
        <v>0</v>
      </c>
      <c r="G86" s="43">
        <f t="shared" si="3"/>
        <v>1070770</v>
      </c>
      <c r="H86" s="7">
        <v>0</v>
      </c>
      <c r="I86" s="43">
        <v>-2623430</v>
      </c>
      <c r="J86" s="43">
        <v>-603475</v>
      </c>
      <c r="K86" s="45">
        <f t="shared" si="4"/>
        <v>-2019955</v>
      </c>
      <c r="M86" s="43"/>
    </row>
    <row r="87" spans="1:13" hidden="1" outlineLevel="1" x14ac:dyDescent="0.25">
      <c r="A87" t="s">
        <v>134</v>
      </c>
      <c r="B87" s="43">
        <v>-13299000</v>
      </c>
      <c r="C87" s="7">
        <v>0</v>
      </c>
      <c r="D87" s="7">
        <v>0</v>
      </c>
      <c r="E87" s="43">
        <v>12335785</v>
      </c>
      <c r="F87" s="7">
        <v>0</v>
      </c>
      <c r="G87" s="43">
        <f t="shared" si="3"/>
        <v>12335785</v>
      </c>
      <c r="H87" s="7">
        <v>0</v>
      </c>
      <c r="I87" s="43">
        <v>-963215</v>
      </c>
      <c r="J87" s="43">
        <v>654729</v>
      </c>
      <c r="K87" s="45">
        <f t="shared" si="4"/>
        <v>-1617944</v>
      </c>
      <c r="M87" s="43"/>
    </row>
    <row r="88" spans="1:13" hidden="1" outlineLevel="1" x14ac:dyDescent="0.25">
      <c r="A88" t="s">
        <v>135</v>
      </c>
      <c r="B88">
        <v>0</v>
      </c>
      <c r="C88" s="7">
        <v>0</v>
      </c>
      <c r="D88" s="7">
        <v>0</v>
      </c>
      <c r="E88" s="43">
        <v>91492226</v>
      </c>
      <c r="F88" s="7">
        <v>0</v>
      </c>
      <c r="G88" s="43">
        <f t="shared" si="3"/>
        <v>91492226</v>
      </c>
      <c r="H88" s="7">
        <v>0</v>
      </c>
      <c r="I88" s="43">
        <v>91492226</v>
      </c>
      <c r="J88" s="43">
        <v>85436250</v>
      </c>
      <c r="K88" s="45">
        <f t="shared" si="4"/>
        <v>6055976</v>
      </c>
      <c r="M88" s="43"/>
    </row>
    <row r="89" spans="1:13" hidden="1" outlineLevel="1" x14ac:dyDescent="0.25">
      <c r="A89" t="s">
        <v>136</v>
      </c>
      <c r="B89">
        <v>0</v>
      </c>
      <c r="C89" s="7">
        <v>0</v>
      </c>
      <c r="D89" s="7">
        <v>0</v>
      </c>
      <c r="E89" s="43">
        <v>20150418</v>
      </c>
      <c r="F89" s="7">
        <v>0</v>
      </c>
      <c r="G89" s="43">
        <f t="shared" si="3"/>
        <v>20150418</v>
      </c>
      <c r="H89" s="7">
        <v>0</v>
      </c>
      <c r="I89" s="43">
        <v>20150418</v>
      </c>
      <c r="J89" s="43">
        <v>17940677</v>
      </c>
      <c r="K89" s="45">
        <f t="shared" si="4"/>
        <v>2209741</v>
      </c>
      <c r="M89" s="43"/>
    </row>
    <row r="90" spans="1:13" hidden="1" outlineLevel="1" x14ac:dyDescent="0.25">
      <c r="A90" t="s">
        <v>137</v>
      </c>
      <c r="B90">
        <v>0</v>
      </c>
      <c r="C90" s="7">
        <v>0</v>
      </c>
      <c r="D90" s="7">
        <v>0</v>
      </c>
      <c r="E90" s="43">
        <v>3822339</v>
      </c>
      <c r="F90" s="7">
        <v>0</v>
      </c>
      <c r="G90" s="43">
        <f t="shared" si="3"/>
        <v>3822339</v>
      </c>
      <c r="H90" s="7">
        <v>0</v>
      </c>
      <c r="I90" s="43">
        <v>3822339</v>
      </c>
      <c r="J90" s="43">
        <v>3611065</v>
      </c>
      <c r="K90" s="45">
        <f t="shared" si="4"/>
        <v>211274</v>
      </c>
      <c r="M90" s="43"/>
    </row>
    <row r="91" spans="1:13" hidden="1" outlineLevel="1" x14ac:dyDescent="0.25">
      <c r="A91" t="s">
        <v>138</v>
      </c>
      <c r="B91">
        <v>0</v>
      </c>
      <c r="C91" s="43">
        <v>57099</v>
      </c>
      <c r="D91" s="7">
        <v>0</v>
      </c>
      <c r="E91" s="43">
        <v>853521</v>
      </c>
      <c r="F91" s="7">
        <v>0</v>
      </c>
      <c r="G91" s="43">
        <f t="shared" si="3"/>
        <v>910620</v>
      </c>
      <c r="H91" s="7">
        <v>0</v>
      </c>
      <c r="I91" s="43">
        <v>910620</v>
      </c>
      <c r="J91" s="43">
        <v>1076949</v>
      </c>
      <c r="K91" s="45">
        <f t="shared" si="4"/>
        <v>-166329</v>
      </c>
      <c r="M91" s="43"/>
    </row>
    <row r="92" spans="1:13" hidden="1" outlineLevel="1" x14ac:dyDescent="0.25">
      <c r="A92" t="s">
        <v>139</v>
      </c>
      <c r="B92">
        <v>0</v>
      </c>
      <c r="C92" s="7">
        <v>0</v>
      </c>
      <c r="D92" s="7">
        <v>0</v>
      </c>
      <c r="E92" s="43">
        <v>6474610</v>
      </c>
      <c r="F92" s="7">
        <v>0</v>
      </c>
      <c r="G92" s="43">
        <f t="shared" si="3"/>
        <v>6474610</v>
      </c>
      <c r="H92" s="7">
        <v>0</v>
      </c>
      <c r="I92" s="43">
        <v>6474610</v>
      </c>
      <c r="J92" s="43">
        <v>8479371</v>
      </c>
      <c r="K92" s="45">
        <f t="shared" si="4"/>
        <v>-2004761</v>
      </c>
      <c r="M92" s="43"/>
    </row>
    <row r="93" spans="1:13" hidden="1" outlineLevel="1" x14ac:dyDescent="0.25">
      <c r="A93" t="s">
        <v>140</v>
      </c>
      <c r="B93">
        <v>0</v>
      </c>
      <c r="C93" s="7">
        <v>0</v>
      </c>
      <c r="D93" s="7">
        <v>0</v>
      </c>
      <c r="E93" s="43">
        <v>1373205</v>
      </c>
      <c r="F93" s="7">
        <v>0</v>
      </c>
      <c r="G93" s="43">
        <f t="shared" si="3"/>
        <v>1373205</v>
      </c>
      <c r="H93" s="7">
        <v>0</v>
      </c>
      <c r="I93" s="43">
        <v>1373205</v>
      </c>
      <c r="J93" s="43">
        <v>2726768</v>
      </c>
      <c r="K93" s="45">
        <f t="shared" si="4"/>
        <v>-1353563</v>
      </c>
      <c r="M93" s="43"/>
    </row>
    <row r="94" spans="1:13" hidden="1" outlineLevel="1" x14ac:dyDescent="0.25">
      <c r="A94" t="s">
        <v>141</v>
      </c>
      <c r="B94">
        <v>0</v>
      </c>
      <c r="C94" s="7">
        <v>0</v>
      </c>
      <c r="D94" s="7">
        <v>0</v>
      </c>
      <c r="E94" s="43">
        <v>18575701</v>
      </c>
      <c r="F94" s="7">
        <v>0</v>
      </c>
      <c r="G94" s="43">
        <f t="shared" si="3"/>
        <v>18575701</v>
      </c>
      <c r="H94" s="7">
        <v>0</v>
      </c>
      <c r="I94" s="43">
        <v>18575701</v>
      </c>
      <c r="J94" s="43">
        <v>19544322</v>
      </c>
      <c r="K94" s="45">
        <f t="shared" si="4"/>
        <v>-968621</v>
      </c>
      <c r="M94" s="43"/>
    </row>
    <row r="95" spans="1:13" collapsed="1" x14ac:dyDescent="0.25">
      <c r="A95" s="8" t="s">
        <v>142</v>
      </c>
      <c r="B95" s="8">
        <v>0</v>
      </c>
      <c r="C95" s="8">
        <v>0</v>
      </c>
      <c r="D95" s="8">
        <v>0</v>
      </c>
      <c r="E95" s="9">
        <v>19252095</v>
      </c>
      <c r="F95" s="8">
        <v>0</v>
      </c>
      <c r="G95" s="9">
        <f t="shared" si="3"/>
        <v>19252095</v>
      </c>
      <c r="H95" s="8">
        <v>0</v>
      </c>
      <c r="I95" s="9">
        <v>19252095</v>
      </c>
      <c r="J95" s="9">
        <v>19251999</v>
      </c>
      <c r="K95" s="9">
        <f t="shared" si="4"/>
        <v>96</v>
      </c>
      <c r="M95" s="43"/>
    </row>
    <row r="96" spans="1:13" hidden="1" outlineLevel="1" x14ac:dyDescent="0.25">
      <c r="A96" t="s">
        <v>143</v>
      </c>
      <c r="B96">
        <v>0</v>
      </c>
      <c r="C96" s="7">
        <v>0</v>
      </c>
      <c r="D96" s="7">
        <v>0</v>
      </c>
      <c r="E96" s="43">
        <v>19252095</v>
      </c>
      <c r="F96" s="7">
        <v>0</v>
      </c>
      <c r="G96" s="43">
        <f t="shared" si="3"/>
        <v>19252095</v>
      </c>
      <c r="H96" s="7">
        <v>0</v>
      </c>
      <c r="I96" s="43">
        <v>19252095</v>
      </c>
      <c r="J96" s="43">
        <v>19251999</v>
      </c>
      <c r="K96" s="45">
        <f t="shared" si="4"/>
        <v>96</v>
      </c>
      <c r="M96" s="43"/>
    </row>
    <row r="97" spans="1:13" collapsed="1" x14ac:dyDescent="0.25">
      <c r="A97" s="8" t="s">
        <v>144</v>
      </c>
      <c r="B97" s="9">
        <v>-36001875</v>
      </c>
      <c r="C97" s="8">
        <v>0</v>
      </c>
      <c r="D97" s="8">
        <v>0</v>
      </c>
      <c r="E97" s="9">
        <v>41232208</v>
      </c>
      <c r="F97" s="8">
        <v>0</v>
      </c>
      <c r="G97" s="9">
        <f t="shared" si="3"/>
        <v>41232208</v>
      </c>
      <c r="H97" s="8">
        <v>0</v>
      </c>
      <c r="I97" s="9">
        <v>5230333</v>
      </c>
      <c r="J97" s="9">
        <v>3955212</v>
      </c>
      <c r="K97" s="9">
        <f t="shared" si="4"/>
        <v>1275121</v>
      </c>
      <c r="M97" s="43"/>
    </row>
    <row r="98" spans="1:13" hidden="1" outlineLevel="1" x14ac:dyDescent="0.25">
      <c r="A98" t="s">
        <v>145</v>
      </c>
      <c r="B98" s="43">
        <v>-29953825</v>
      </c>
      <c r="C98" s="7">
        <v>0</v>
      </c>
      <c r="D98" s="7">
        <v>0</v>
      </c>
      <c r="E98" s="43">
        <v>13663588</v>
      </c>
      <c r="F98" s="7">
        <v>0</v>
      </c>
      <c r="G98" s="43">
        <f t="shared" si="3"/>
        <v>13663588</v>
      </c>
      <c r="H98" s="7">
        <v>0</v>
      </c>
      <c r="I98" s="43">
        <v>-16290237</v>
      </c>
      <c r="J98" s="43">
        <v>-13988000</v>
      </c>
      <c r="K98" s="45">
        <f t="shared" si="4"/>
        <v>-2302237</v>
      </c>
      <c r="M98" s="43"/>
    </row>
    <row r="99" spans="1:13" hidden="1" outlineLevel="1" x14ac:dyDescent="0.25">
      <c r="A99" t="s">
        <v>146</v>
      </c>
      <c r="B99">
        <v>0</v>
      </c>
      <c r="C99" s="7">
        <v>0</v>
      </c>
      <c r="D99" s="7">
        <v>0</v>
      </c>
      <c r="E99" s="43">
        <v>25763320</v>
      </c>
      <c r="F99" s="7">
        <v>0</v>
      </c>
      <c r="G99" s="43">
        <f t="shared" si="3"/>
        <v>25763320</v>
      </c>
      <c r="H99" s="7">
        <v>0</v>
      </c>
      <c r="I99" s="43">
        <v>25763320</v>
      </c>
      <c r="J99" s="43">
        <v>21549962</v>
      </c>
      <c r="K99" s="45">
        <f t="shared" si="4"/>
        <v>4213358</v>
      </c>
      <c r="M99" s="43"/>
    </row>
    <row r="100" spans="1:13" hidden="1" outlineLevel="1" x14ac:dyDescent="0.25">
      <c r="A100" t="s">
        <v>147</v>
      </c>
      <c r="B100">
        <v>0</v>
      </c>
      <c r="C100" s="7">
        <v>0</v>
      </c>
      <c r="D100" s="7">
        <v>0</v>
      </c>
      <c r="E100" s="43">
        <v>198248</v>
      </c>
      <c r="F100" s="7">
        <v>0</v>
      </c>
      <c r="G100" s="43">
        <f t="shared" si="3"/>
        <v>198248</v>
      </c>
      <c r="H100" s="7">
        <v>0</v>
      </c>
      <c r="I100" s="43">
        <v>198248</v>
      </c>
      <c r="J100" s="43">
        <v>270000</v>
      </c>
      <c r="K100" s="45">
        <f t="shared" si="4"/>
        <v>-71752</v>
      </c>
      <c r="M100" s="43"/>
    </row>
    <row r="101" spans="1:13" hidden="1" outlineLevel="1" x14ac:dyDescent="0.25">
      <c r="A101" t="s">
        <v>148</v>
      </c>
      <c r="B101" s="43">
        <v>-6048050</v>
      </c>
      <c r="C101" s="7">
        <v>0</v>
      </c>
      <c r="D101" s="7">
        <v>0</v>
      </c>
      <c r="E101" s="43">
        <v>1607052</v>
      </c>
      <c r="F101" s="7">
        <v>0</v>
      </c>
      <c r="G101" s="43">
        <f t="shared" si="3"/>
        <v>1607052</v>
      </c>
      <c r="H101" s="7">
        <v>0</v>
      </c>
      <c r="I101" s="43">
        <v>-4440998</v>
      </c>
      <c r="J101" s="43">
        <v>-3876750</v>
      </c>
      <c r="K101" s="45">
        <f t="shared" si="4"/>
        <v>-564248</v>
      </c>
      <c r="M101" s="43"/>
    </row>
    <row r="102" spans="1:13" collapsed="1" x14ac:dyDescent="0.25">
      <c r="A102" s="8" t="s">
        <v>149</v>
      </c>
      <c r="B102" s="9">
        <v>-41710933</v>
      </c>
      <c r="C102" s="9">
        <v>22468907</v>
      </c>
      <c r="D102" s="8">
        <v>0</v>
      </c>
      <c r="E102" s="9">
        <v>17791839</v>
      </c>
      <c r="F102" s="8">
        <v>0</v>
      </c>
      <c r="G102" s="9">
        <f t="shared" si="3"/>
        <v>40260746</v>
      </c>
      <c r="H102" s="8">
        <v>0</v>
      </c>
      <c r="I102" s="9">
        <v>-1450187</v>
      </c>
      <c r="J102" s="9">
        <v>8235794</v>
      </c>
      <c r="K102" s="9">
        <f t="shared" si="4"/>
        <v>-9685981</v>
      </c>
      <c r="M102" s="43"/>
    </row>
    <row r="103" spans="1:13" hidden="1" outlineLevel="1" x14ac:dyDescent="0.25">
      <c r="A103" t="s">
        <v>150</v>
      </c>
      <c r="B103">
        <v>0</v>
      </c>
      <c r="C103" s="43">
        <v>1748532</v>
      </c>
      <c r="D103" s="7">
        <v>0</v>
      </c>
      <c r="E103" s="7">
        <v>0</v>
      </c>
      <c r="F103" s="7">
        <v>0</v>
      </c>
      <c r="G103" s="43">
        <f t="shared" si="3"/>
        <v>1748532</v>
      </c>
      <c r="H103" s="7">
        <v>0</v>
      </c>
      <c r="I103" s="43">
        <v>1748532</v>
      </c>
      <c r="J103" s="43">
        <v>2048730</v>
      </c>
      <c r="K103" s="45">
        <f t="shared" si="4"/>
        <v>-300198</v>
      </c>
      <c r="M103" s="43"/>
    </row>
    <row r="104" spans="1:13" hidden="1" outlineLevel="1" x14ac:dyDescent="0.25">
      <c r="A104" t="s">
        <v>151</v>
      </c>
      <c r="B104" s="43">
        <v>-10578705</v>
      </c>
      <c r="C104" s="43">
        <v>10082026</v>
      </c>
      <c r="D104" s="7">
        <v>0</v>
      </c>
      <c r="E104" s="43">
        <v>2012140</v>
      </c>
      <c r="F104" s="7">
        <v>0</v>
      </c>
      <c r="G104" s="43">
        <f t="shared" si="3"/>
        <v>12094166</v>
      </c>
      <c r="H104" s="7">
        <v>0</v>
      </c>
      <c r="I104" s="43">
        <v>1515461</v>
      </c>
      <c r="J104" s="43">
        <v>4760256</v>
      </c>
      <c r="K104" s="45">
        <f t="shared" si="4"/>
        <v>-3244795</v>
      </c>
      <c r="M104" s="43"/>
    </row>
    <row r="105" spans="1:13" hidden="1" outlineLevel="1" x14ac:dyDescent="0.25">
      <c r="A105" t="s">
        <v>152</v>
      </c>
      <c r="B105" s="43">
        <v>-650001</v>
      </c>
      <c r="C105" s="7">
        <v>0</v>
      </c>
      <c r="D105" s="7">
        <v>0</v>
      </c>
      <c r="E105" s="43">
        <v>393383</v>
      </c>
      <c r="F105" s="7">
        <v>0</v>
      </c>
      <c r="G105" s="43">
        <f t="shared" si="3"/>
        <v>393383</v>
      </c>
      <c r="H105" s="7">
        <v>0</v>
      </c>
      <c r="I105" s="43">
        <v>-256618</v>
      </c>
      <c r="J105" s="43">
        <v>293599</v>
      </c>
      <c r="K105" s="45">
        <f t="shared" si="4"/>
        <v>-550217</v>
      </c>
      <c r="M105" s="43"/>
    </row>
    <row r="106" spans="1:13" hidden="1" outlineLevel="1" x14ac:dyDescent="0.25">
      <c r="A106" t="s">
        <v>153</v>
      </c>
      <c r="B106" s="43">
        <v>-24158811</v>
      </c>
      <c r="C106" s="7">
        <v>0</v>
      </c>
      <c r="D106" s="7">
        <v>0</v>
      </c>
      <c r="E106" s="43">
        <v>412320</v>
      </c>
      <c r="F106" s="7">
        <v>0</v>
      </c>
      <c r="G106" s="43">
        <f t="shared" si="3"/>
        <v>412320</v>
      </c>
      <c r="H106" s="7">
        <v>0</v>
      </c>
      <c r="I106" s="43">
        <v>-23746491</v>
      </c>
      <c r="J106" s="43">
        <v>-10135000</v>
      </c>
      <c r="K106" s="45">
        <f t="shared" si="4"/>
        <v>-13611491</v>
      </c>
      <c r="M106" s="43"/>
    </row>
    <row r="107" spans="1:13" hidden="1" outlineLevel="1" x14ac:dyDescent="0.25">
      <c r="A107" t="s">
        <v>154</v>
      </c>
      <c r="B107" s="43">
        <v>-743780</v>
      </c>
      <c r="C107" s="7">
        <v>0</v>
      </c>
      <c r="D107" s="7">
        <v>0</v>
      </c>
      <c r="E107" s="43">
        <v>7410818</v>
      </c>
      <c r="F107" s="7">
        <v>0</v>
      </c>
      <c r="G107" s="43">
        <f t="shared" si="3"/>
        <v>7410818</v>
      </c>
      <c r="H107" s="7">
        <v>0</v>
      </c>
      <c r="I107" s="43">
        <v>6667038</v>
      </c>
      <c r="J107" s="43">
        <v>1055000</v>
      </c>
      <c r="K107" s="45">
        <f t="shared" si="4"/>
        <v>5612038</v>
      </c>
      <c r="M107" s="43"/>
    </row>
    <row r="108" spans="1:13" hidden="1" outlineLevel="1" x14ac:dyDescent="0.25">
      <c r="A108" t="s">
        <v>155</v>
      </c>
      <c r="B108">
        <v>0</v>
      </c>
      <c r="C108" s="7">
        <v>0</v>
      </c>
      <c r="D108" s="7">
        <v>0</v>
      </c>
      <c r="E108" s="7">
        <v>0</v>
      </c>
      <c r="F108" s="7">
        <v>0</v>
      </c>
      <c r="G108" s="43">
        <f t="shared" si="3"/>
        <v>0</v>
      </c>
      <c r="H108" s="7">
        <v>0</v>
      </c>
      <c r="I108">
        <v>0</v>
      </c>
      <c r="J108" s="43">
        <v>1075000</v>
      </c>
      <c r="K108" s="45">
        <f t="shared" si="4"/>
        <v>-1075000</v>
      </c>
      <c r="M108" s="43"/>
    </row>
    <row r="109" spans="1:13" hidden="1" outlineLevel="1" x14ac:dyDescent="0.25">
      <c r="A109" t="s">
        <v>156</v>
      </c>
      <c r="B109" s="43">
        <v>-5579636</v>
      </c>
      <c r="C109" s="43">
        <v>10638349</v>
      </c>
      <c r="D109" s="7">
        <v>0</v>
      </c>
      <c r="E109" s="43">
        <v>4177564</v>
      </c>
      <c r="F109" s="7">
        <v>0</v>
      </c>
      <c r="G109" s="43">
        <f t="shared" si="3"/>
        <v>14815913</v>
      </c>
      <c r="H109" s="7">
        <v>0</v>
      </c>
      <c r="I109" s="43">
        <v>9236277</v>
      </c>
      <c r="J109" s="43">
        <v>5752595</v>
      </c>
      <c r="K109" s="45">
        <f t="shared" si="4"/>
        <v>3483682</v>
      </c>
      <c r="M109" s="43"/>
    </row>
    <row r="110" spans="1:13" hidden="1" outlineLevel="1" x14ac:dyDescent="0.25">
      <c r="A110" t="s">
        <v>157</v>
      </c>
      <c r="B110">
        <v>0</v>
      </c>
      <c r="C110" s="7">
        <v>0</v>
      </c>
      <c r="D110" s="7">
        <v>0</v>
      </c>
      <c r="E110" s="43">
        <v>3385614</v>
      </c>
      <c r="F110" s="7">
        <v>0</v>
      </c>
      <c r="G110" s="43">
        <f t="shared" si="3"/>
        <v>3385614</v>
      </c>
      <c r="H110" s="7">
        <v>0</v>
      </c>
      <c r="I110" s="43">
        <v>3385614</v>
      </c>
      <c r="J110" s="43">
        <v>3385614</v>
      </c>
      <c r="K110" s="45">
        <f t="shared" si="4"/>
        <v>0</v>
      </c>
      <c r="M110" s="43"/>
    </row>
    <row r="111" spans="1:13" collapsed="1" x14ac:dyDescent="0.25">
      <c r="A111" s="8" t="s">
        <v>158</v>
      </c>
      <c r="B111" s="8">
        <v>0</v>
      </c>
      <c r="C111" s="8">
        <v>0</v>
      </c>
      <c r="D111" s="8">
        <v>0</v>
      </c>
      <c r="E111" s="9">
        <v>119154344</v>
      </c>
      <c r="F111" s="8">
        <v>0</v>
      </c>
      <c r="G111" s="9">
        <f t="shared" si="3"/>
        <v>119154344</v>
      </c>
      <c r="H111" s="8">
        <v>0</v>
      </c>
      <c r="I111" s="9">
        <v>119154344</v>
      </c>
      <c r="J111" s="9">
        <v>112055122</v>
      </c>
      <c r="K111" s="9">
        <f t="shared" si="4"/>
        <v>7099222</v>
      </c>
      <c r="M111" s="43"/>
    </row>
    <row r="112" spans="1:13" hidden="1" outlineLevel="1" x14ac:dyDescent="0.25">
      <c r="A112" t="s">
        <v>159</v>
      </c>
      <c r="B112">
        <v>0</v>
      </c>
      <c r="C112" s="7">
        <v>0</v>
      </c>
      <c r="D112" s="7">
        <v>0</v>
      </c>
      <c r="E112" s="43">
        <v>4401155</v>
      </c>
      <c r="F112" s="7">
        <v>0</v>
      </c>
      <c r="G112" s="43">
        <f t="shared" si="3"/>
        <v>4401155</v>
      </c>
      <c r="H112" s="7">
        <v>0</v>
      </c>
      <c r="I112" s="43">
        <v>4401155</v>
      </c>
      <c r="J112" s="43">
        <v>3400000</v>
      </c>
      <c r="K112" s="45">
        <f t="shared" si="4"/>
        <v>1001155</v>
      </c>
      <c r="M112" s="43"/>
    </row>
    <row r="113" spans="1:13" hidden="1" outlineLevel="1" x14ac:dyDescent="0.25">
      <c r="A113" t="s">
        <v>160</v>
      </c>
      <c r="B113">
        <v>0</v>
      </c>
      <c r="C113" s="7">
        <v>0</v>
      </c>
      <c r="D113" s="7">
        <v>0</v>
      </c>
      <c r="E113" s="43">
        <v>29385216</v>
      </c>
      <c r="F113" s="7">
        <v>0</v>
      </c>
      <c r="G113" s="43">
        <f t="shared" ref="G113:G158" si="5">SUM(C113:F113)</f>
        <v>29385216</v>
      </c>
      <c r="H113" s="7">
        <v>0</v>
      </c>
      <c r="I113" s="43">
        <v>29385216</v>
      </c>
      <c r="J113" s="43">
        <v>29385216</v>
      </c>
      <c r="K113" s="45">
        <f t="shared" ref="K113:K158" si="6">I113-J113</f>
        <v>0</v>
      </c>
      <c r="M113" s="43"/>
    </row>
    <row r="114" spans="1:13" hidden="1" outlineLevel="1" x14ac:dyDescent="0.25">
      <c r="A114" t="s">
        <v>161</v>
      </c>
      <c r="B114">
        <v>0</v>
      </c>
      <c r="C114" s="7">
        <v>0</v>
      </c>
      <c r="D114" s="7">
        <v>0</v>
      </c>
      <c r="E114" s="43">
        <v>10956771</v>
      </c>
      <c r="F114" s="7">
        <v>0</v>
      </c>
      <c r="G114" s="43">
        <f t="shared" si="5"/>
        <v>10956771</v>
      </c>
      <c r="H114" s="7">
        <v>0</v>
      </c>
      <c r="I114" s="43">
        <v>10956771</v>
      </c>
      <c r="J114" s="43">
        <v>11005650</v>
      </c>
      <c r="K114" s="45">
        <f t="shared" si="6"/>
        <v>-48879</v>
      </c>
      <c r="M114" s="43"/>
    </row>
    <row r="115" spans="1:13" hidden="1" outlineLevel="1" x14ac:dyDescent="0.25">
      <c r="A115" t="s">
        <v>162</v>
      </c>
      <c r="B115">
        <v>0</v>
      </c>
      <c r="C115" s="7">
        <v>0</v>
      </c>
      <c r="D115" s="7">
        <v>0</v>
      </c>
      <c r="E115" s="7">
        <v>0</v>
      </c>
      <c r="F115" s="7">
        <v>0</v>
      </c>
      <c r="G115" s="43">
        <f t="shared" si="5"/>
        <v>0</v>
      </c>
      <c r="H115" s="7">
        <v>0</v>
      </c>
      <c r="I115">
        <v>0</v>
      </c>
      <c r="J115" s="43">
        <v>200000</v>
      </c>
      <c r="K115" s="45">
        <f t="shared" si="6"/>
        <v>-200000</v>
      </c>
      <c r="M115" s="43"/>
    </row>
    <row r="116" spans="1:13" hidden="1" outlineLevel="1" x14ac:dyDescent="0.25">
      <c r="A116" t="s">
        <v>163</v>
      </c>
      <c r="B116">
        <v>0</v>
      </c>
      <c r="C116" s="7">
        <v>0</v>
      </c>
      <c r="D116" s="7">
        <v>0</v>
      </c>
      <c r="E116" s="43">
        <v>414621</v>
      </c>
      <c r="F116" s="7">
        <v>0</v>
      </c>
      <c r="G116" s="43">
        <f t="shared" si="5"/>
        <v>414621</v>
      </c>
      <c r="H116" s="7">
        <v>0</v>
      </c>
      <c r="I116" s="43">
        <v>414621</v>
      </c>
      <c r="J116" s="43">
        <v>650001</v>
      </c>
      <c r="K116" s="45">
        <f t="shared" si="6"/>
        <v>-235380</v>
      </c>
      <c r="M116" s="43"/>
    </row>
    <row r="117" spans="1:13" hidden="1" outlineLevel="1" x14ac:dyDescent="0.25">
      <c r="A117" t="s">
        <v>164</v>
      </c>
      <c r="B117">
        <v>0</v>
      </c>
      <c r="C117" s="7">
        <v>0</v>
      </c>
      <c r="D117" s="7">
        <v>0</v>
      </c>
      <c r="E117" s="43">
        <v>26007778</v>
      </c>
      <c r="F117" s="7">
        <v>0</v>
      </c>
      <c r="G117" s="43">
        <f t="shared" si="5"/>
        <v>26007778</v>
      </c>
      <c r="H117" s="7">
        <v>0</v>
      </c>
      <c r="I117" s="43">
        <v>26007778</v>
      </c>
      <c r="J117" s="43">
        <v>22045255</v>
      </c>
      <c r="K117" s="45">
        <f t="shared" si="6"/>
        <v>3962523</v>
      </c>
      <c r="M117" s="43"/>
    </row>
    <row r="118" spans="1:13" hidden="1" outlineLevel="1" x14ac:dyDescent="0.25">
      <c r="A118" t="s">
        <v>165</v>
      </c>
      <c r="B118">
        <v>0</v>
      </c>
      <c r="C118" s="7">
        <v>0</v>
      </c>
      <c r="D118" s="7">
        <v>0</v>
      </c>
      <c r="E118" s="43">
        <v>47839464</v>
      </c>
      <c r="F118" s="7">
        <v>0</v>
      </c>
      <c r="G118" s="43">
        <f t="shared" si="5"/>
        <v>47839464</v>
      </c>
      <c r="H118" s="7">
        <v>0</v>
      </c>
      <c r="I118" s="43">
        <v>47839464</v>
      </c>
      <c r="J118" s="43">
        <v>45204000</v>
      </c>
      <c r="K118" s="45">
        <f t="shared" si="6"/>
        <v>2635464</v>
      </c>
      <c r="M118" s="43"/>
    </row>
    <row r="119" spans="1:13" hidden="1" outlineLevel="1" x14ac:dyDescent="0.25">
      <c r="A119" t="s">
        <v>166</v>
      </c>
      <c r="B119">
        <v>0</v>
      </c>
      <c r="C119" s="7">
        <v>0</v>
      </c>
      <c r="D119" s="7">
        <v>0</v>
      </c>
      <c r="E119" s="43">
        <v>149339</v>
      </c>
      <c r="F119" s="7">
        <v>0</v>
      </c>
      <c r="G119" s="43">
        <f t="shared" si="5"/>
        <v>149339</v>
      </c>
      <c r="H119" s="7">
        <v>0</v>
      </c>
      <c r="I119" s="43">
        <v>149339</v>
      </c>
      <c r="J119" s="43">
        <v>165000</v>
      </c>
      <c r="K119" s="45">
        <f t="shared" si="6"/>
        <v>-15661</v>
      </c>
      <c r="M119" s="43"/>
    </row>
    <row r="120" spans="1:13" collapsed="1" x14ac:dyDescent="0.25">
      <c r="A120" s="8" t="s">
        <v>167</v>
      </c>
      <c r="B120" s="9">
        <v>-2300000</v>
      </c>
      <c r="C120" s="9">
        <v>9467489</v>
      </c>
      <c r="D120" s="8">
        <v>0</v>
      </c>
      <c r="E120" s="9">
        <v>10971982</v>
      </c>
      <c r="F120" s="8">
        <v>0</v>
      </c>
      <c r="G120" s="9">
        <f t="shared" si="5"/>
        <v>20439471</v>
      </c>
      <c r="H120" s="8">
        <v>0</v>
      </c>
      <c r="I120" s="9">
        <v>18139471</v>
      </c>
      <c r="J120" s="9">
        <v>20295764</v>
      </c>
      <c r="K120" s="9">
        <f t="shared" si="6"/>
        <v>-2156293</v>
      </c>
      <c r="M120" s="43"/>
    </row>
    <row r="121" spans="1:13" hidden="1" outlineLevel="1" x14ac:dyDescent="0.25">
      <c r="A121" t="s">
        <v>168</v>
      </c>
      <c r="B121">
        <v>0</v>
      </c>
      <c r="C121" s="43">
        <v>1113458</v>
      </c>
      <c r="D121" s="7">
        <v>0</v>
      </c>
      <c r="E121" s="7">
        <v>0</v>
      </c>
      <c r="F121" s="7">
        <v>0</v>
      </c>
      <c r="G121" s="43">
        <f t="shared" si="5"/>
        <v>1113458</v>
      </c>
      <c r="H121" s="7">
        <v>0</v>
      </c>
      <c r="I121" s="43">
        <v>1113458</v>
      </c>
      <c r="J121" s="43">
        <v>1174179</v>
      </c>
      <c r="K121" s="45">
        <f t="shared" si="6"/>
        <v>-60721</v>
      </c>
      <c r="M121" s="43"/>
    </row>
    <row r="122" spans="1:13" hidden="1" outlineLevel="1" x14ac:dyDescent="0.25">
      <c r="A122" t="s">
        <v>169</v>
      </c>
      <c r="B122" s="43">
        <v>-2300000</v>
      </c>
      <c r="C122" s="43">
        <v>5914996</v>
      </c>
      <c r="D122" s="7">
        <v>0</v>
      </c>
      <c r="E122" s="43">
        <v>2312663</v>
      </c>
      <c r="F122" s="7">
        <v>0</v>
      </c>
      <c r="G122" s="43">
        <f t="shared" si="5"/>
        <v>8227659</v>
      </c>
      <c r="H122" s="7">
        <v>0</v>
      </c>
      <c r="I122" s="43">
        <v>5927659</v>
      </c>
      <c r="J122" s="43">
        <v>8554901</v>
      </c>
      <c r="K122" s="45">
        <f t="shared" si="6"/>
        <v>-2627242</v>
      </c>
      <c r="M122" s="43"/>
    </row>
    <row r="123" spans="1:13" hidden="1" outlineLevel="1" x14ac:dyDescent="0.25">
      <c r="A123" t="s">
        <v>170</v>
      </c>
      <c r="B123">
        <v>0</v>
      </c>
      <c r="C123" s="43">
        <v>2439035</v>
      </c>
      <c r="D123" s="7">
        <v>0</v>
      </c>
      <c r="E123" s="43">
        <v>538330</v>
      </c>
      <c r="F123" s="7">
        <v>0</v>
      </c>
      <c r="G123" s="43">
        <f t="shared" si="5"/>
        <v>2977365</v>
      </c>
      <c r="H123" s="7">
        <v>0</v>
      </c>
      <c r="I123" s="43">
        <v>2977365</v>
      </c>
      <c r="J123" s="43">
        <v>2233977</v>
      </c>
      <c r="K123" s="45">
        <f t="shared" si="6"/>
        <v>743388</v>
      </c>
      <c r="M123" s="43"/>
    </row>
    <row r="124" spans="1:13" hidden="1" outlineLevel="1" x14ac:dyDescent="0.25">
      <c r="A124" t="s">
        <v>171</v>
      </c>
      <c r="B124">
        <v>0</v>
      </c>
      <c r="C124" s="7">
        <v>0</v>
      </c>
      <c r="D124" s="7">
        <v>0</v>
      </c>
      <c r="E124" s="43">
        <v>6171004</v>
      </c>
      <c r="F124" s="7">
        <v>0</v>
      </c>
      <c r="G124" s="43">
        <f t="shared" si="5"/>
        <v>6171004</v>
      </c>
      <c r="H124" s="7">
        <v>0</v>
      </c>
      <c r="I124" s="43">
        <v>6171004</v>
      </c>
      <c r="J124" s="43">
        <v>7232707</v>
      </c>
      <c r="K124" s="45">
        <f t="shared" si="6"/>
        <v>-1061703</v>
      </c>
      <c r="M124" s="43"/>
    </row>
    <row r="125" spans="1:13" hidden="1" outlineLevel="1" x14ac:dyDescent="0.25">
      <c r="A125" t="s">
        <v>172</v>
      </c>
      <c r="B125">
        <v>0</v>
      </c>
      <c r="C125" s="7">
        <v>0</v>
      </c>
      <c r="D125" s="7">
        <v>0</v>
      </c>
      <c r="E125" s="43">
        <v>22246</v>
      </c>
      <c r="F125" s="7">
        <v>0</v>
      </c>
      <c r="G125" s="43">
        <f t="shared" si="5"/>
        <v>22246</v>
      </c>
      <c r="H125" s="7">
        <v>0</v>
      </c>
      <c r="I125" s="43">
        <v>22246</v>
      </c>
      <c r="J125">
        <v>0</v>
      </c>
      <c r="K125" s="45">
        <f t="shared" si="6"/>
        <v>22246</v>
      </c>
      <c r="M125" s="43"/>
    </row>
    <row r="126" spans="1:13" hidden="1" outlineLevel="1" x14ac:dyDescent="0.25">
      <c r="A126" t="s">
        <v>173</v>
      </c>
      <c r="B126">
        <v>0</v>
      </c>
      <c r="C126" s="7">
        <v>0</v>
      </c>
      <c r="D126" s="7">
        <v>0</v>
      </c>
      <c r="E126" s="43">
        <v>23194</v>
      </c>
      <c r="F126" s="7">
        <v>0</v>
      </c>
      <c r="G126" s="43">
        <f t="shared" si="5"/>
        <v>23194</v>
      </c>
      <c r="H126" s="7">
        <v>0</v>
      </c>
      <c r="I126" s="43">
        <v>23194</v>
      </c>
      <c r="J126">
        <v>0</v>
      </c>
      <c r="K126" s="45">
        <f t="shared" si="6"/>
        <v>23194</v>
      </c>
      <c r="M126" s="43"/>
    </row>
    <row r="127" spans="1:13" hidden="1" outlineLevel="1" x14ac:dyDescent="0.25">
      <c r="A127" t="s">
        <v>174</v>
      </c>
      <c r="B127">
        <v>0</v>
      </c>
      <c r="C127" s="7">
        <v>0</v>
      </c>
      <c r="D127" s="7">
        <v>0</v>
      </c>
      <c r="E127" s="43">
        <v>1888753</v>
      </c>
      <c r="F127" s="7">
        <v>0</v>
      </c>
      <c r="G127" s="43">
        <f t="shared" si="5"/>
        <v>1888753</v>
      </c>
      <c r="H127" s="7">
        <v>0</v>
      </c>
      <c r="I127" s="43">
        <v>1888753</v>
      </c>
      <c r="J127" s="43">
        <v>1100000</v>
      </c>
      <c r="K127" s="45">
        <f t="shared" si="6"/>
        <v>788753</v>
      </c>
      <c r="M127" s="43"/>
    </row>
    <row r="128" spans="1:13" hidden="1" outlineLevel="1" x14ac:dyDescent="0.25">
      <c r="A128" t="s">
        <v>175</v>
      </c>
      <c r="B128">
        <v>0</v>
      </c>
      <c r="C128" s="7">
        <v>0</v>
      </c>
      <c r="D128" s="7">
        <v>0</v>
      </c>
      <c r="E128" s="43">
        <v>15792</v>
      </c>
      <c r="F128" s="7">
        <v>0</v>
      </c>
      <c r="G128" s="43">
        <f t="shared" si="5"/>
        <v>15792</v>
      </c>
      <c r="H128" s="7">
        <v>0</v>
      </c>
      <c r="I128" s="43">
        <v>15792</v>
      </c>
      <c r="J128">
        <v>0</v>
      </c>
      <c r="K128" s="45">
        <f t="shared" si="6"/>
        <v>15792</v>
      </c>
      <c r="M128" s="43"/>
    </row>
    <row r="129" spans="1:13" collapsed="1" x14ac:dyDescent="0.25">
      <c r="A129" s="8" t="s">
        <v>176</v>
      </c>
      <c r="B129" s="8">
        <v>0</v>
      </c>
      <c r="C129" s="8">
        <v>0</v>
      </c>
      <c r="D129" s="8">
        <v>0</v>
      </c>
      <c r="E129" s="9">
        <v>7415</v>
      </c>
      <c r="F129" s="8">
        <v>0</v>
      </c>
      <c r="G129" s="9">
        <f t="shared" si="5"/>
        <v>7415</v>
      </c>
      <c r="H129" s="8">
        <v>0</v>
      </c>
      <c r="I129" s="9">
        <v>7415</v>
      </c>
      <c r="J129" s="9">
        <v>10000</v>
      </c>
      <c r="K129" s="9">
        <f t="shared" si="6"/>
        <v>-2585</v>
      </c>
      <c r="M129" s="43"/>
    </row>
    <row r="130" spans="1:13" hidden="1" outlineLevel="1" x14ac:dyDescent="0.25">
      <c r="A130" t="s">
        <v>177</v>
      </c>
      <c r="B130">
        <v>0</v>
      </c>
      <c r="C130" s="7">
        <v>0</v>
      </c>
      <c r="D130" s="7">
        <v>0</v>
      </c>
      <c r="E130" s="43">
        <v>7415</v>
      </c>
      <c r="F130" s="7">
        <v>0</v>
      </c>
      <c r="G130" s="43">
        <f t="shared" si="5"/>
        <v>7415</v>
      </c>
      <c r="H130" s="7">
        <v>0</v>
      </c>
      <c r="I130" s="43">
        <v>7415</v>
      </c>
      <c r="J130" s="43">
        <v>10000</v>
      </c>
      <c r="K130" s="45">
        <f t="shared" si="6"/>
        <v>-2585</v>
      </c>
      <c r="M130" s="43"/>
    </row>
    <row r="131" spans="1:13" collapsed="1" x14ac:dyDescent="0.25">
      <c r="A131" s="8" t="s">
        <v>178</v>
      </c>
      <c r="B131" s="9">
        <v>-21918592</v>
      </c>
      <c r="C131" s="9">
        <v>89911639</v>
      </c>
      <c r="D131" s="9">
        <v>45000000</v>
      </c>
      <c r="E131" s="9">
        <v>73696292</v>
      </c>
      <c r="F131" s="8">
        <v>0</v>
      </c>
      <c r="G131" s="9">
        <f t="shared" si="5"/>
        <v>208607931</v>
      </c>
      <c r="H131" s="8">
        <v>0</v>
      </c>
      <c r="I131" s="9">
        <v>186689339</v>
      </c>
      <c r="J131" s="9">
        <v>181260694</v>
      </c>
      <c r="K131" s="9">
        <f t="shared" si="6"/>
        <v>5428645</v>
      </c>
      <c r="M131" s="43"/>
    </row>
    <row r="132" spans="1:13" hidden="1" outlineLevel="1" x14ac:dyDescent="0.25">
      <c r="A132" t="s">
        <v>179</v>
      </c>
      <c r="B132">
        <v>0</v>
      </c>
      <c r="C132" s="43">
        <v>9846432</v>
      </c>
      <c r="D132" s="7">
        <v>0</v>
      </c>
      <c r="E132" s="43">
        <v>193332</v>
      </c>
      <c r="F132" s="7">
        <v>0</v>
      </c>
      <c r="G132" s="43">
        <f t="shared" si="5"/>
        <v>10039764</v>
      </c>
      <c r="H132" s="7">
        <v>0</v>
      </c>
      <c r="I132" s="43">
        <v>10039764</v>
      </c>
      <c r="J132" s="43">
        <v>9890111</v>
      </c>
      <c r="K132" s="45">
        <f t="shared" si="6"/>
        <v>149653</v>
      </c>
      <c r="M132" s="43"/>
    </row>
    <row r="133" spans="1:13" hidden="1" outlineLevel="1" x14ac:dyDescent="0.25">
      <c r="A133" t="s">
        <v>180</v>
      </c>
      <c r="B133">
        <v>0</v>
      </c>
      <c r="C133" s="43">
        <v>4855671</v>
      </c>
      <c r="D133" s="7">
        <v>0</v>
      </c>
      <c r="E133" s="43">
        <v>67332</v>
      </c>
      <c r="F133" s="7">
        <v>0</v>
      </c>
      <c r="G133" s="43">
        <f t="shared" si="5"/>
        <v>4923003</v>
      </c>
      <c r="H133" s="7">
        <v>0</v>
      </c>
      <c r="I133" s="43">
        <v>4923003</v>
      </c>
      <c r="J133" s="43">
        <v>4572366</v>
      </c>
      <c r="K133" s="45">
        <f t="shared" si="6"/>
        <v>350637</v>
      </c>
      <c r="M133" s="43"/>
    </row>
    <row r="134" spans="1:13" hidden="1" outlineLevel="1" x14ac:dyDescent="0.25">
      <c r="A134" t="s">
        <v>181</v>
      </c>
      <c r="B134">
        <v>0</v>
      </c>
      <c r="C134" s="43">
        <v>921211</v>
      </c>
      <c r="D134" s="7">
        <v>0</v>
      </c>
      <c r="E134" s="7">
        <v>0</v>
      </c>
      <c r="F134" s="7">
        <v>0</v>
      </c>
      <c r="G134" s="43">
        <f t="shared" si="5"/>
        <v>921211</v>
      </c>
      <c r="H134" s="7">
        <v>0</v>
      </c>
      <c r="I134" s="43">
        <v>921211</v>
      </c>
      <c r="J134" s="43">
        <v>1110902</v>
      </c>
      <c r="K134" s="45">
        <f t="shared" si="6"/>
        <v>-189691</v>
      </c>
      <c r="M134" s="43"/>
    </row>
    <row r="135" spans="1:13" hidden="1" outlineLevel="1" x14ac:dyDescent="0.25">
      <c r="A135" t="s">
        <v>182</v>
      </c>
      <c r="B135" s="43">
        <v>-930000</v>
      </c>
      <c r="C135" s="7">
        <v>0</v>
      </c>
      <c r="D135" s="7">
        <v>0</v>
      </c>
      <c r="E135" s="43">
        <v>5872160</v>
      </c>
      <c r="F135" s="7">
        <v>0</v>
      </c>
      <c r="G135" s="43">
        <f t="shared" si="5"/>
        <v>5872160</v>
      </c>
      <c r="H135" s="7">
        <v>0</v>
      </c>
      <c r="I135" s="43">
        <v>4942160</v>
      </c>
      <c r="J135" s="43">
        <v>5170000</v>
      </c>
      <c r="K135" s="45">
        <f t="shared" si="6"/>
        <v>-227840</v>
      </c>
      <c r="M135" s="43"/>
    </row>
    <row r="136" spans="1:13" hidden="1" outlineLevel="1" x14ac:dyDescent="0.25">
      <c r="A136" t="s">
        <v>183</v>
      </c>
      <c r="B136" s="43">
        <v>-19569022</v>
      </c>
      <c r="C136" s="43">
        <v>31265958</v>
      </c>
      <c r="D136" s="7">
        <v>0</v>
      </c>
      <c r="E136" s="43">
        <v>22453006</v>
      </c>
      <c r="F136" s="7">
        <v>0</v>
      </c>
      <c r="G136" s="43">
        <f t="shared" si="5"/>
        <v>53718964</v>
      </c>
      <c r="H136" s="7">
        <v>0</v>
      </c>
      <c r="I136" s="43">
        <v>34149942</v>
      </c>
      <c r="J136" s="43">
        <v>32579558</v>
      </c>
      <c r="K136" s="45">
        <f t="shared" si="6"/>
        <v>1570384</v>
      </c>
      <c r="M136" s="43"/>
    </row>
    <row r="137" spans="1:13" hidden="1" outlineLevel="1" x14ac:dyDescent="0.25">
      <c r="A137" t="s">
        <v>184</v>
      </c>
      <c r="B137" s="43">
        <v>-391669</v>
      </c>
      <c r="C137" s="43">
        <v>14243223</v>
      </c>
      <c r="D137" s="7">
        <v>0</v>
      </c>
      <c r="E137" s="43">
        <v>2317866</v>
      </c>
      <c r="F137" s="7">
        <v>0</v>
      </c>
      <c r="G137" s="43">
        <f t="shared" si="5"/>
        <v>16561089</v>
      </c>
      <c r="H137" s="7">
        <v>0</v>
      </c>
      <c r="I137" s="43">
        <v>16169420</v>
      </c>
      <c r="J137" s="43">
        <v>17355604</v>
      </c>
      <c r="K137" s="45">
        <f t="shared" si="6"/>
        <v>-1186184</v>
      </c>
      <c r="M137" s="43"/>
    </row>
    <row r="138" spans="1:13" hidden="1" outlineLevel="1" x14ac:dyDescent="0.25">
      <c r="A138" t="s">
        <v>185</v>
      </c>
      <c r="B138" s="43">
        <v>-1027901</v>
      </c>
      <c r="C138" s="43">
        <v>16629144</v>
      </c>
      <c r="D138" s="7">
        <v>0</v>
      </c>
      <c r="E138" s="43">
        <v>28957605</v>
      </c>
      <c r="F138" s="7">
        <v>0</v>
      </c>
      <c r="G138" s="43">
        <f t="shared" si="5"/>
        <v>45586749</v>
      </c>
      <c r="H138" s="7">
        <v>0</v>
      </c>
      <c r="I138" s="43">
        <v>44558848</v>
      </c>
      <c r="J138" s="43">
        <v>40487353</v>
      </c>
      <c r="K138" s="45">
        <f t="shared" si="6"/>
        <v>4071495</v>
      </c>
      <c r="M138" s="43"/>
    </row>
    <row r="139" spans="1:13" hidden="1" outlineLevel="1" x14ac:dyDescent="0.25">
      <c r="A139" t="s">
        <v>186</v>
      </c>
      <c r="B139">
        <v>0</v>
      </c>
      <c r="C139" s="7">
        <v>0</v>
      </c>
      <c r="D139" s="7">
        <v>0</v>
      </c>
      <c r="E139" s="43">
        <v>13636477</v>
      </c>
      <c r="F139" s="7">
        <v>0</v>
      </c>
      <c r="G139" s="43">
        <f t="shared" si="5"/>
        <v>13636477</v>
      </c>
      <c r="H139" s="7">
        <v>0</v>
      </c>
      <c r="I139" s="43">
        <v>13636477</v>
      </c>
      <c r="J139" s="43">
        <v>12944800</v>
      </c>
      <c r="K139" s="45">
        <f t="shared" si="6"/>
        <v>691677</v>
      </c>
      <c r="M139" s="43"/>
    </row>
    <row r="140" spans="1:13" hidden="1" outlineLevel="1" x14ac:dyDescent="0.25">
      <c r="A140" t="s">
        <v>187</v>
      </c>
      <c r="B140">
        <v>0</v>
      </c>
      <c r="C140" s="43">
        <v>7350000</v>
      </c>
      <c r="D140" s="43">
        <v>45000000</v>
      </c>
      <c r="E140" s="7">
        <v>0</v>
      </c>
      <c r="F140" s="7">
        <v>0</v>
      </c>
      <c r="G140" s="43">
        <f t="shared" si="5"/>
        <v>52350000</v>
      </c>
      <c r="H140" s="7">
        <v>0</v>
      </c>
      <c r="I140" s="43">
        <v>52350000</v>
      </c>
      <c r="J140" s="43">
        <v>52350000</v>
      </c>
      <c r="K140" s="45">
        <f t="shared" si="6"/>
        <v>0</v>
      </c>
      <c r="M140" s="43"/>
    </row>
    <row r="141" spans="1:13" hidden="1" outlineLevel="1" x14ac:dyDescent="0.25">
      <c r="A141" t="s">
        <v>188</v>
      </c>
      <c r="B141">
        <v>0</v>
      </c>
      <c r="C141" s="43">
        <v>4800000</v>
      </c>
      <c r="D141" s="7">
        <v>0</v>
      </c>
      <c r="E141" s="7">
        <v>0</v>
      </c>
      <c r="F141" s="7">
        <v>0</v>
      </c>
      <c r="G141" s="43">
        <f t="shared" si="5"/>
        <v>4800000</v>
      </c>
      <c r="H141" s="7">
        <v>0</v>
      </c>
      <c r="I141" s="43">
        <v>4800000</v>
      </c>
      <c r="J141" s="43">
        <v>4800000</v>
      </c>
      <c r="K141" s="45">
        <f t="shared" si="6"/>
        <v>0</v>
      </c>
      <c r="M141" s="43"/>
    </row>
    <row r="142" spans="1:13" hidden="1" outlineLevel="1" x14ac:dyDescent="0.25">
      <c r="A142" t="s">
        <v>189</v>
      </c>
      <c r="B142">
        <v>0</v>
      </c>
      <c r="C142" s="7">
        <v>0</v>
      </c>
      <c r="D142" s="7">
        <v>0</v>
      </c>
      <c r="E142" s="43">
        <v>198514</v>
      </c>
      <c r="F142" s="7">
        <v>0</v>
      </c>
      <c r="G142" s="43">
        <f t="shared" si="5"/>
        <v>198514</v>
      </c>
      <c r="H142" s="7">
        <v>0</v>
      </c>
      <c r="I142" s="43">
        <v>198514</v>
      </c>
      <c r="J142">
        <v>0</v>
      </c>
      <c r="K142" s="45">
        <f t="shared" si="6"/>
        <v>198514</v>
      </c>
      <c r="M142" s="43"/>
    </row>
    <row r="143" spans="1:13" collapsed="1" x14ac:dyDescent="0.25">
      <c r="A143" s="8" t="s">
        <v>190</v>
      </c>
      <c r="B143" s="9">
        <v>-10496319</v>
      </c>
      <c r="C143" s="8">
        <v>0</v>
      </c>
      <c r="D143" s="8">
        <v>0</v>
      </c>
      <c r="E143" s="9">
        <v>412256</v>
      </c>
      <c r="F143" s="8">
        <v>0</v>
      </c>
      <c r="G143" s="9">
        <f t="shared" si="5"/>
        <v>412256</v>
      </c>
      <c r="H143" s="9">
        <v>-76803085</v>
      </c>
      <c r="I143" s="9">
        <v>-86887148</v>
      </c>
      <c r="J143" s="9">
        <v>-105756754</v>
      </c>
      <c r="K143" s="9">
        <f t="shared" si="6"/>
        <v>18869606</v>
      </c>
      <c r="M143" s="43"/>
    </row>
    <row r="144" spans="1:13" hidden="1" outlineLevel="1" x14ac:dyDescent="0.25">
      <c r="A144" t="s">
        <v>191</v>
      </c>
      <c r="B144">
        <v>0</v>
      </c>
      <c r="C144" s="7">
        <v>0</v>
      </c>
      <c r="D144" s="7">
        <v>0</v>
      </c>
      <c r="E144" s="43">
        <v>261795</v>
      </c>
      <c r="F144" s="7">
        <v>0</v>
      </c>
      <c r="G144" s="43">
        <f t="shared" si="5"/>
        <v>261795</v>
      </c>
      <c r="H144" s="43">
        <v>-5036305</v>
      </c>
      <c r="I144" s="43">
        <v>-4774510</v>
      </c>
      <c r="J144" s="43">
        <v>-1882500</v>
      </c>
      <c r="K144" s="45">
        <f t="shared" si="6"/>
        <v>-2892010</v>
      </c>
      <c r="M144" s="43"/>
    </row>
    <row r="145" spans="1:13" hidden="1" outlineLevel="1" x14ac:dyDescent="0.25">
      <c r="A145" t="s">
        <v>192</v>
      </c>
      <c r="B145" s="43">
        <v>-10496319</v>
      </c>
      <c r="C145" s="7">
        <v>0</v>
      </c>
      <c r="D145" s="7">
        <v>0</v>
      </c>
      <c r="E145" s="7">
        <v>0</v>
      </c>
      <c r="F145" s="7">
        <v>0</v>
      </c>
      <c r="G145" s="43">
        <f t="shared" si="5"/>
        <v>0</v>
      </c>
      <c r="H145" s="7">
        <v>0</v>
      </c>
      <c r="I145" s="43">
        <v>-10496319</v>
      </c>
      <c r="J145" s="43">
        <v>-9250003</v>
      </c>
      <c r="K145" s="45">
        <f t="shared" si="6"/>
        <v>-1246316</v>
      </c>
      <c r="M145" s="43"/>
    </row>
    <row r="146" spans="1:13" hidden="1" outlineLevel="1" x14ac:dyDescent="0.25">
      <c r="A146" t="s">
        <v>193</v>
      </c>
      <c r="B146">
        <v>0</v>
      </c>
      <c r="C146" s="7">
        <v>0</v>
      </c>
      <c r="D146" s="7">
        <v>0</v>
      </c>
      <c r="E146" s="7">
        <v>0</v>
      </c>
      <c r="F146" s="7">
        <v>0</v>
      </c>
      <c r="G146" s="43">
        <f t="shared" si="5"/>
        <v>0</v>
      </c>
      <c r="H146" s="43">
        <v>-80737439</v>
      </c>
      <c r="I146" s="43">
        <v>-80737439</v>
      </c>
      <c r="J146" s="43">
        <v>-97664250</v>
      </c>
      <c r="K146" s="45">
        <f t="shared" si="6"/>
        <v>16926811</v>
      </c>
      <c r="M146" s="43"/>
    </row>
    <row r="147" spans="1:13" hidden="1" outlineLevel="1" x14ac:dyDescent="0.25">
      <c r="A147" t="s">
        <v>194</v>
      </c>
      <c r="B147">
        <v>0</v>
      </c>
      <c r="C147" s="7">
        <v>0</v>
      </c>
      <c r="D147" s="7">
        <v>0</v>
      </c>
      <c r="E147" s="43">
        <v>150461</v>
      </c>
      <c r="F147" s="7">
        <v>0</v>
      </c>
      <c r="G147" s="43">
        <f t="shared" si="5"/>
        <v>150461</v>
      </c>
      <c r="H147" s="43">
        <v>8970659</v>
      </c>
      <c r="I147" s="43">
        <v>9121120</v>
      </c>
      <c r="J147" s="43">
        <v>3039999</v>
      </c>
      <c r="K147" s="45">
        <f t="shared" si="6"/>
        <v>6081121</v>
      </c>
      <c r="M147" s="43"/>
    </row>
    <row r="148" spans="1:13" collapsed="1" x14ac:dyDescent="0.25">
      <c r="A148" s="8" t="s">
        <v>195</v>
      </c>
      <c r="B148" s="9">
        <v>-402093414</v>
      </c>
      <c r="C148" s="9">
        <v>9376982</v>
      </c>
      <c r="D148" s="8">
        <v>0</v>
      </c>
      <c r="E148" s="9">
        <v>122047933</v>
      </c>
      <c r="F148" s="9">
        <v>80049957</v>
      </c>
      <c r="G148" s="9">
        <f t="shared" si="5"/>
        <v>211474872</v>
      </c>
      <c r="H148" s="9">
        <v>188557036</v>
      </c>
      <c r="I148" s="9">
        <v>-2061506</v>
      </c>
      <c r="J148" s="9">
        <v>40348774</v>
      </c>
      <c r="K148" s="9">
        <f t="shared" si="6"/>
        <v>-42410280</v>
      </c>
      <c r="M148" s="43"/>
    </row>
    <row r="149" spans="1:13" hidden="1" outlineLevel="1" x14ac:dyDescent="0.25">
      <c r="A149" t="s">
        <v>196</v>
      </c>
      <c r="B149" s="43">
        <v>-29385216</v>
      </c>
      <c r="C149" s="7">
        <v>0</v>
      </c>
      <c r="D149" s="7">
        <v>0</v>
      </c>
      <c r="E149" s="7">
        <v>0</v>
      </c>
      <c r="F149" s="43">
        <v>5957901</v>
      </c>
      <c r="G149" s="43">
        <f t="shared" si="5"/>
        <v>5957901</v>
      </c>
      <c r="H149" s="7">
        <v>0</v>
      </c>
      <c r="I149" s="43">
        <v>-23427315</v>
      </c>
      <c r="J149" s="43">
        <v>-23427314</v>
      </c>
      <c r="K149" s="45">
        <f t="shared" si="6"/>
        <v>-1</v>
      </c>
      <c r="M149" s="43"/>
    </row>
    <row r="150" spans="1:13" hidden="1" outlineLevel="1" x14ac:dyDescent="0.25">
      <c r="A150" t="s">
        <v>197</v>
      </c>
      <c r="B150" s="43">
        <v>-5424228</v>
      </c>
      <c r="C150" s="43">
        <v>9376982</v>
      </c>
      <c r="D150" s="7">
        <v>0</v>
      </c>
      <c r="E150" s="43">
        <v>5404616</v>
      </c>
      <c r="F150" s="7">
        <v>0</v>
      </c>
      <c r="G150" s="43">
        <f t="shared" si="5"/>
        <v>14781598</v>
      </c>
      <c r="H150" s="7">
        <v>0</v>
      </c>
      <c r="I150" s="43">
        <v>9357370</v>
      </c>
      <c r="J150" s="43">
        <v>8598034</v>
      </c>
      <c r="K150" s="45">
        <f t="shared" si="6"/>
        <v>759336</v>
      </c>
      <c r="M150" s="43"/>
    </row>
    <row r="151" spans="1:13" hidden="1" outlineLevel="1" x14ac:dyDescent="0.25">
      <c r="A151" t="s">
        <v>198</v>
      </c>
      <c r="B151" s="43">
        <v>-4525101</v>
      </c>
      <c r="C151" s="7">
        <v>0</v>
      </c>
      <c r="D151" s="7">
        <v>0</v>
      </c>
      <c r="E151" s="43">
        <v>1898145</v>
      </c>
      <c r="F151" s="43">
        <v>378294</v>
      </c>
      <c r="G151" s="43">
        <f t="shared" si="5"/>
        <v>2276439</v>
      </c>
      <c r="H151" s="7">
        <v>0</v>
      </c>
      <c r="I151" s="43">
        <v>-2248662</v>
      </c>
      <c r="J151" s="43">
        <v>-2838863</v>
      </c>
      <c r="K151" s="45">
        <f t="shared" si="6"/>
        <v>590201</v>
      </c>
      <c r="M151" s="43"/>
    </row>
    <row r="152" spans="1:13" hidden="1" outlineLevel="1" x14ac:dyDescent="0.25">
      <c r="A152" t="s">
        <v>199</v>
      </c>
      <c r="B152" s="43">
        <v>-4749105</v>
      </c>
      <c r="C152" s="7">
        <v>0</v>
      </c>
      <c r="D152" s="7">
        <v>0</v>
      </c>
      <c r="E152" s="43">
        <v>2566394</v>
      </c>
      <c r="F152" s="43">
        <v>702645</v>
      </c>
      <c r="G152" s="43">
        <f t="shared" si="5"/>
        <v>3269039</v>
      </c>
      <c r="H152" s="7">
        <v>0</v>
      </c>
      <c r="I152" s="43">
        <v>-1480066</v>
      </c>
      <c r="J152" s="43">
        <v>-2858028</v>
      </c>
      <c r="K152" s="45">
        <f t="shared" si="6"/>
        <v>1377962</v>
      </c>
      <c r="M152" s="43"/>
    </row>
    <row r="153" spans="1:13" hidden="1" outlineLevel="1" x14ac:dyDescent="0.25">
      <c r="A153" t="s">
        <v>200</v>
      </c>
      <c r="B153" s="43">
        <v>-7033860</v>
      </c>
      <c r="C153" s="7">
        <v>0</v>
      </c>
      <c r="D153" s="7">
        <v>0</v>
      </c>
      <c r="E153" s="43">
        <v>2376611</v>
      </c>
      <c r="F153" s="43">
        <v>1050150</v>
      </c>
      <c r="G153" s="43">
        <f t="shared" si="5"/>
        <v>3426761</v>
      </c>
      <c r="H153" s="7">
        <v>0</v>
      </c>
      <c r="I153" s="43">
        <v>-3607099</v>
      </c>
      <c r="J153" s="43">
        <v>-4765180</v>
      </c>
      <c r="K153" s="45">
        <f t="shared" si="6"/>
        <v>1158081</v>
      </c>
      <c r="M153" s="43"/>
    </row>
    <row r="154" spans="1:13" hidden="1" outlineLevel="1" x14ac:dyDescent="0.25">
      <c r="A154" t="s">
        <v>201</v>
      </c>
      <c r="B154" s="43">
        <v>-8855937</v>
      </c>
      <c r="C154" s="7">
        <v>0</v>
      </c>
      <c r="D154" s="7">
        <v>0</v>
      </c>
      <c r="E154" s="43">
        <v>2134169</v>
      </c>
      <c r="F154" s="43">
        <v>1332870</v>
      </c>
      <c r="G154" s="43">
        <f t="shared" si="5"/>
        <v>3467039</v>
      </c>
      <c r="H154" s="7">
        <v>0</v>
      </c>
      <c r="I154" s="43">
        <v>-5388898</v>
      </c>
      <c r="J154" s="43">
        <v>-5623338</v>
      </c>
      <c r="K154" s="45">
        <f t="shared" si="6"/>
        <v>234440</v>
      </c>
      <c r="M154" s="43"/>
    </row>
    <row r="155" spans="1:13" hidden="1" outlineLevel="1" x14ac:dyDescent="0.25">
      <c r="A155" t="s">
        <v>202</v>
      </c>
      <c r="B155" s="43">
        <v>-12278601</v>
      </c>
      <c r="C155" s="7">
        <v>0</v>
      </c>
      <c r="D155" s="7">
        <v>0</v>
      </c>
      <c r="E155" s="43">
        <v>2387095</v>
      </c>
      <c r="F155" s="43">
        <v>3893106</v>
      </c>
      <c r="G155" s="43">
        <f t="shared" si="5"/>
        <v>6280201</v>
      </c>
      <c r="H155" s="7">
        <v>0</v>
      </c>
      <c r="I155" s="43">
        <v>-5998400</v>
      </c>
      <c r="J155" s="43">
        <v>-6900653</v>
      </c>
      <c r="K155" s="45">
        <f t="shared" si="6"/>
        <v>902253</v>
      </c>
      <c r="M155" s="43"/>
    </row>
    <row r="156" spans="1:13" hidden="1" outlineLevel="1" x14ac:dyDescent="0.25">
      <c r="A156" t="s">
        <v>203</v>
      </c>
      <c r="B156" s="43">
        <v>-212088</v>
      </c>
      <c r="C156" s="7">
        <v>0</v>
      </c>
      <c r="D156" s="7">
        <v>0</v>
      </c>
      <c r="E156" s="43">
        <v>90903</v>
      </c>
      <c r="F156" s="43">
        <v>28131</v>
      </c>
      <c r="G156" s="43">
        <f t="shared" si="5"/>
        <v>119034</v>
      </c>
      <c r="H156" s="7">
        <v>0</v>
      </c>
      <c r="I156" s="43">
        <v>-93054</v>
      </c>
      <c r="J156" s="43">
        <v>-96104</v>
      </c>
      <c r="K156" s="45">
        <f t="shared" si="6"/>
        <v>3050</v>
      </c>
      <c r="M156" s="43"/>
    </row>
    <row r="157" spans="1:13" hidden="1" outlineLevel="1" x14ac:dyDescent="0.25">
      <c r="A157" t="s">
        <v>204</v>
      </c>
      <c r="B157" s="43">
        <v>-40310079</v>
      </c>
      <c r="C157" s="7">
        <v>0</v>
      </c>
      <c r="D157" s="7">
        <v>0</v>
      </c>
      <c r="E157" s="43">
        <v>16524426</v>
      </c>
      <c r="F157" s="43">
        <v>5766309</v>
      </c>
      <c r="G157" s="43">
        <f t="shared" si="5"/>
        <v>22290735</v>
      </c>
      <c r="H157" s="7">
        <v>0</v>
      </c>
      <c r="I157" s="43">
        <v>-18019344</v>
      </c>
      <c r="J157" s="43">
        <v>-25085905</v>
      </c>
      <c r="K157" s="45">
        <f t="shared" si="6"/>
        <v>7066561</v>
      </c>
      <c r="M157" s="43"/>
    </row>
    <row r="158" spans="1:13" hidden="1" outlineLevel="1" x14ac:dyDescent="0.25">
      <c r="A158" t="s">
        <v>205</v>
      </c>
      <c r="B158" s="43">
        <v>-55950702</v>
      </c>
      <c r="C158" s="7">
        <v>0</v>
      </c>
      <c r="D158" s="7">
        <v>0</v>
      </c>
      <c r="E158" s="43">
        <v>17152190</v>
      </c>
      <c r="F158" s="43">
        <v>8353215</v>
      </c>
      <c r="G158" s="43">
        <f t="shared" si="5"/>
        <v>25505405</v>
      </c>
      <c r="H158" s="7">
        <v>0</v>
      </c>
      <c r="I158" s="43">
        <v>-30445297</v>
      </c>
      <c r="J158" s="43">
        <v>-33293358</v>
      </c>
      <c r="K158" s="45">
        <f t="shared" si="6"/>
        <v>2848061</v>
      </c>
      <c r="M158" s="43"/>
    </row>
    <row r="159" spans="1:13" hidden="1" outlineLevel="1" x14ac:dyDescent="0.25">
      <c r="A159" t="s">
        <v>206</v>
      </c>
      <c r="B159" s="43">
        <v>-29633169</v>
      </c>
      <c r="C159" s="7">
        <v>0</v>
      </c>
      <c r="D159" s="7">
        <v>0</v>
      </c>
      <c r="E159" s="43">
        <v>6801865</v>
      </c>
      <c r="F159" s="43">
        <v>6589215</v>
      </c>
      <c r="G159" s="43">
        <f t="shared" ref="G159:G213" si="7">SUM(C159:F159)</f>
        <v>13391080</v>
      </c>
      <c r="H159" s="7">
        <v>0</v>
      </c>
      <c r="I159" s="43">
        <v>-16242089</v>
      </c>
      <c r="J159" s="43">
        <v>-17720886</v>
      </c>
      <c r="K159" s="45">
        <f t="shared" ref="K159:K213" si="8">I159-J159</f>
        <v>1478797</v>
      </c>
      <c r="M159" s="43"/>
    </row>
    <row r="160" spans="1:13" hidden="1" outlineLevel="1" x14ac:dyDescent="0.25">
      <c r="A160" t="s">
        <v>207</v>
      </c>
      <c r="B160" s="43">
        <v>-6638466</v>
      </c>
      <c r="C160" s="7">
        <v>0</v>
      </c>
      <c r="D160" s="7">
        <v>0</v>
      </c>
      <c r="E160" s="43">
        <v>5634222</v>
      </c>
      <c r="F160" s="43">
        <v>2728647</v>
      </c>
      <c r="G160" s="43">
        <f t="shared" si="7"/>
        <v>8362869</v>
      </c>
      <c r="H160" s="7">
        <v>0</v>
      </c>
      <c r="I160" s="43">
        <v>1724403</v>
      </c>
      <c r="J160" s="43">
        <v>-1984015</v>
      </c>
      <c r="K160" s="45">
        <f t="shared" si="8"/>
        <v>3708418</v>
      </c>
      <c r="M160" s="43"/>
    </row>
    <row r="161" spans="1:13" hidden="1" outlineLevel="1" x14ac:dyDescent="0.25">
      <c r="A161" t="s">
        <v>208</v>
      </c>
      <c r="B161" s="43">
        <v>-2976069</v>
      </c>
      <c r="C161" s="7">
        <v>0</v>
      </c>
      <c r="D161" s="7">
        <v>0</v>
      </c>
      <c r="E161" s="43">
        <v>1366578</v>
      </c>
      <c r="F161" s="43">
        <v>505131</v>
      </c>
      <c r="G161" s="43">
        <f t="shared" si="7"/>
        <v>1871709</v>
      </c>
      <c r="H161" s="7">
        <v>0</v>
      </c>
      <c r="I161" s="43">
        <v>-1104360</v>
      </c>
      <c r="J161" s="43">
        <v>-1691548</v>
      </c>
      <c r="K161" s="45">
        <f t="shared" si="8"/>
        <v>587188</v>
      </c>
      <c r="M161" s="43"/>
    </row>
    <row r="162" spans="1:13" hidden="1" outlineLevel="1" x14ac:dyDescent="0.25">
      <c r="A162" t="s">
        <v>209</v>
      </c>
      <c r="B162" s="43">
        <v>-42648729</v>
      </c>
      <c r="C162" s="7">
        <v>0</v>
      </c>
      <c r="D162" s="7">
        <v>0</v>
      </c>
      <c r="E162" s="43">
        <v>1321556</v>
      </c>
      <c r="F162" s="43">
        <v>9852483</v>
      </c>
      <c r="G162" s="43">
        <f t="shared" si="7"/>
        <v>11174039</v>
      </c>
      <c r="H162" s="7">
        <v>0</v>
      </c>
      <c r="I162" s="43">
        <v>-31474690</v>
      </c>
      <c r="J162" s="43">
        <v>-28021712</v>
      </c>
      <c r="K162" s="45">
        <f t="shared" si="8"/>
        <v>-3452978</v>
      </c>
      <c r="M162" s="43"/>
    </row>
    <row r="163" spans="1:13" hidden="1" outlineLevel="1" x14ac:dyDescent="0.25">
      <c r="A163" t="s">
        <v>210</v>
      </c>
      <c r="B163" s="43">
        <v>-3998421</v>
      </c>
      <c r="C163" s="7">
        <v>0</v>
      </c>
      <c r="D163" s="7">
        <v>0</v>
      </c>
      <c r="E163" s="7">
        <v>0</v>
      </c>
      <c r="F163" s="43">
        <v>903486</v>
      </c>
      <c r="G163" s="43">
        <f t="shared" si="7"/>
        <v>903486</v>
      </c>
      <c r="H163" s="7">
        <v>0</v>
      </c>
      <c r="I163" s="43">
        <v>-3094935</v>
      </c>
      <c r="J163" s="43">
        <v>-3094940</v>
      </c>
      <c r="K163" s="45">
        <f t="shared" si="8"/>
        <v>5</v>
      </c>
      <c r="M163" s="43"/>
    </row>
    <row r="164" spans="1:13" hidden="1" outlineLevel="1" x14ac:dyDescent="0.25">
      <c r="A164" t="s">
        <v>211</v>
      </c>
      <c r="B164" s="43">
        <v>-7714110</v>
      </c>
      <c r="C164" s="7">
        <v>0</v>
      </c>
      <c r="D164" s="7">
        <v>0</v>
      </c>
      <c r="E164" s="7">
        <v>0</v>
      </c>
      <c r="F164" s="43">
        <v>3710913</v>
      </c>
      <c r="G164" s="43">
        <f t="shared" si="7"/>
        <v>3710913</v>
      </c>
      <c r="H164" s="7">
        <v>0</v>
      </c>
      <c r="I164" s="43">
        <v>-4003197</v>
      </c>
      <c r="J164" s="43">
        <v>-4296203</v>
      </c>
      <c r="K164" s="45">
        <f t="shared" si="8"/>
        <v>293006</v>
      </c>
      <c r="M164" s="43"/>
    </row>
    <row r="165" spans="1:13" hidden="1" outlineLevel="1" x14ac:dyDescent="0.25">
      <c r="A165" t="s">
        <v>212</v>
      </c>
      <c r="B165">
        <v>0</v>
      </c>
      <c r="C165" s="7">
        <v>0</v>
      </c>
      <c r="D165" s="7">
        <v>0</v>
      </c>
      <c r="E165" s="43">
        <v>174436</v>
      </c>
      <c r="F165" s="7">
        <v>0</v>
      </c>
      <c r="G165" s="43">
        <f t="shared" si="7"/>
        <v>174436</v>
      </c>
      <c r="H165" s="7">
        <v>0</v>
      </c>
      <c r="I165" s="43">
        <v>174436</v>
      </c>
      <c r="J165" s="43">
        <v>168145</v>
      </c>
      <c r="K165" s="45">
        <f t="shared" si="8"/>
        <v>6291</v>
      </c>
      <c r="M165" s="43"/>
    </row>
    <row r="166" spans="1:13" hidden="1" outlineLevel="1" x14ac:dyDescent="0.25">
      <c r="A166" t="s">
        <v>213</v>
      </c>
      <c r="B166" s="43">
        <v>-2579709</v>
      </c>
      <c r="C166" s="7">
        <v>0</v>
      </c>
      <c r="D166" s="7">
        <v>0</v>
      </c>
      <c r="E166" s="43">
        <v>1524208</v>
      </c>
      <c r="F166" s="43">
        <v>390216</v>
      </c>
      <c r="G166" s="43">
        <f t="shared" si="7"/>
        <v>1914424</v>
      </c>
      <c r="H166" s="7">
        <v>0</v>
      </c>
      <c r="I166" s="43">
        <v>-665285</v>
      </c>
      <c r="J166" s="43">
        <v>-1171958</v>
      </c>
      <c r="K166" s="45">
        <f t="shared" si="8"/>
        <v>506673</v>
      </c>
      <c r="M166" s="43"/>
    </row>
    <row r="167" spans="1:13" hidden="1" outlineLevel="1" x14ac:dyDescent="0.25">
      <c r="A167" t="s">
        <v>214</v>
      </c>
      <c r="B167" s="43">
        <v>-391374</v>
      </c>
      <c r="C167" s="7">
        <v>0</v>
      </c>
      <c r="D167" s="7">
        <v>0</v>
      </c>
      <c r="E167" s="7">
        <v>0</v>
      </c>
      <c r="F167" s="43">
        <v>225726</v>
      </c>
      <c r="G167" s="43">
        <f t="shared" si="7"/>
        <v>225726</v>
      </c>
      <c r="H167" s="7">
        <v>0</v>
      </c>
      <c r="I167" s="43">
        <v>-165648</v>
      </c>
      <c r="J167" s="43">
        <v>-165643</v>
      </c>
      <c r="K167" s="45">
        <f t="shared" si="8"/>
        <v>-5</v>
      </c>
      <c r="M167" s="43"/>
    </row>
    <row r="168" spans="1:13" hidden="1" outlineLevel="1" x14ac:dyDescent="0.25">
      <c r="A168" t="s">
        <v>215</v>
      </c>
      <c r="B168" s="43">
        <v>-1704783</v>
      </c>
      <c r="C168" s="7">
        <v>0</v>
      </c>
      <c r="D168" s="7">
        <v>0</v>
      </c>
      <c r="E168" s="7">
        <v>0</v>
      </c>
      <c r="F168" s="43">
        <v>794247</v>
      </c>
      <c r="G168" s="43">
        <f t="shared" si="7"/>
        <v>794247</v>
      </c>
      <c r="H168" s="7">
        <v>0</v>
      </c>
      <c r="I168" s="43">
        <v>-910536</v>
      </c>
      <c r="J168" s="43">
        <v>-914448</v>
      </c>
      <c r="K168" s="45">
        <f t="shared" si="8"/>
        <v>3912</v>
      </c>
      <c r="M168" s="43"/>
    </row>
    <row r="169" spans="1:13" hidden="1" outlineLevel="1" x14ac:dyDescent="0.25">
      <c r="A169" t="s">
        <v>216</v>
      </c>
      <c r="B169" s="43">
        <v>-9288393</v>
      </c>
      <c r="C169" s="7">
        <v>0</v>
      </c>
      <c r="D169" s="7">
        <v>0</v>
      </c>
      <c r="E169" s="43">
        <v>2681439</v>
      </c>
      <c r="F169" s="43">
        <v>961197</v>
      </c>
      <c r="G169" s="43">
        <f t="shared" si="7"/>
        <v>3642636</v>
      </c>
      <c r="H169" s="7">
        <v>0</v>
      </c>
      <c r="I169" s="43">
        <v>-5645757</v>
      </c>
      <c r="J169" s="43">
        <v>-5091326</v>
      </c>
      <c r="K169" s="45">
        <f t="shared" si="8"/>
        <v>-554431</v>
      </c>
      <c r="M169" s="43"/>
    </row>
    <row r="170" spans="1:13" hidden="1" outlineLevel="1" x14ac:dyDescent="0.25">
      <c r="A170" t="s">
        <v>217</v>
      </c>
      <c r="B170">
        <v>0</v>
      </c>
      <c r="C170" s="7">
        <v>0</v>
      </c>
      <c r="D170" s="7">
        <v>0</v>
      </c>
      <c r="E170" s="43">
        <v>61360</v>
      </c>
      <c r="F170" s="7">
        <v>0</v>
      </c>
      <c r="G170" s="43">
        <f t="shared" si="7"/>
        <v>61360</v>
      </c>
      <c r="H170" s="7">
        <v>0</v>
      </c>
      <c r="I170" s="43">
        <v>61360</v>
      </c>
      <c r="J170" s="43">
        <v>81191</v>
      </c>
      <c r="K170" s="45">
        <f t="shared" si="8"/>
        <v>-19831</v>
      </c>
      <c r="M170" s="43"/>
    </row>
    <row r="171" spans="1:13" hidden="1" outlineLevel="1" x14ac:dyDescent="0.25">
      <c r="A171" t="s">
        <v>218</v>
      </c>
      <c r="B171" s="43">
        <v>-2278314</v>
      </c>
      <c r="C171" s="7">
        <v>0</v>
      </c>
      <c r="D171" s="7">
        <v>0</v>
      </c>
      <c r="E171" s="43">
        <v>2318322</v>
      </c>
      <c r="F171" s="43">
        <v>431787</v>
      </c>
      <c r="G171" s="43">
        <f t="shared" si="7"/>
        <v>2750109</v>
      </c>
      <c r="H171" s="7">
        <v>0</v>
      </c>
      <c r="I171" s="43">
        <v>471795</v>
      </c>
      <c r="J171" s="43">
        <v>98432</v>
      </c>
      <c r="K171" s="45">
        <f t="shared" si="8"/>
        <v>373363</v>
      </c>
      <c r="M171" s="43"/>
    </row>
    <row r="172" spans="1:13" hidden="1" outlineLevel="1" x14ac:dyDescent="0.25">
      <c r="A172" t="s">
        <v>219</v>
      </c>
      <c r="B172" s="43">
        <v>-4227003</v>
      </c>
      <c r="C172" s="7">
        <v>0</v>
      </c>
      <c r="D172" s="7">
        <v>0</v>
      </c>
      <c r="E172" s="7">
        <v>0</v>
      </c>
      <c r="F172" s="43">
        <v>3071481</v>
      </c>
      <c r="G172" s="43">
        <f t="shared" si="7"/>
        <v>3071481</v>
      </c>
      <c r="H172" s="7">
        <v>0</v>
      </c>
      <c r="I172" s="43">
        <v>-1155522</v>
      </c>
      <c r="J172" s="43">
        <v>-1155528</v>
      </c>
      <c r="K172" s="45">
        <f t="shared" si="8"/>
        <v>6</v>
      </c>
      <c r="M172" s="43"/>
    </row>
    <row r="173" spans="1:13" hidden="1" outlineLevel="1" x14ac:dyDescent="0.25">
      <c r="A173" t="s">
        <v>220</v>
      </c>
      <c r="B173">
        <v>0</v>
      </c>
      <c r="C173" s="7">
        <v>0</v>
      </c>
      <c r="D173" s="7">
        <v>0</v>
      </c>
      <c r="E173" s="7">
        <v>0</v>
      </c>
      <c r="F173" s="7">
        <v>0</v>
      </c>
      <c r="G173" s="43">
        <f t="shared" si="7"/>
        <v>0</v>
      </c>
      <c r="H173" s="7">
        <v>0</v>
      </c>
      <c r="I173">
        <v>0</v>
      </c>
      <c r="J173" s="43">
        <v>284550</v>
      </c>
      <c r="K173" s="45">
        <f t="shared" si="8"/>
        <v>-284550</v>
      </c>
      <c r="M173" s="43"/>
    </row>
    <row r="174" spans="1:13" hidden="1" outlineLevel="1" x14ac:dyDescent="0.25">
      <c r="A174" t="s">
        <v>221</v>
      </c>
      <c r="B174" s="43">
        <v>-41779710</v>
      </c>
      <c r="C174" s="7">
        <v>0</v>
      </c>
      <c r="D174" s="7">
        <v>0</v>
      </c>
      <c r="E174" s="43">
        <v>18524273</v>
      </c>
      <c r="F174" s="43">
        <v>6934179</v>
      </c>
      <c r="G174" s="43">
        <f t="shared" si="7"/>
        <v>25458452</v>
      </c>
      <c r="H174" s="7">
        <v>0</v>
      </c>
      <c r="I174" s="43">
        <v>-16321258</v>
      </c>
      <c r="J174" s="43">
        <v>-23406368</v>
      </c>
      <c r="K174" s="45">
        <f t="shared" si="8"/>
        <v>7085110</v>
      </c>
      <c r="M174" s="43"/>
    </row>
    <row r="175" spans="1:13" hidden="1" outlineLevel="1" x14ac:dyDescent="0.25">
      <c r="A175" t="s">
        <v>222</v>
      </c>
      <c r="B175" s="43">
        <v>-6888729</v>
      </c>
      <c r="C175" s="7">
        <v>0</v>
      </c>
      <c r="D175" s="7">
        <v>0</v>
      </c>
      <c r="E175" s="7">
        <v>0</v>
      </c>
      <c r="F175" s="43">
        <v>2251953</v>
      </c>
      <c r="G175" s="43">
        <f t="shared" si="7"/>
        <v>2251953</v>
      </c>
      <c r="H175" s="7">
        <v>0</v>
      </c>
      <c r="I175" s="43">
        <v>-4636776</v>
      </c>
      <c r="J175" s="43">
        <v>-4655556</v>
      </c>
      <c r="K175" s="45">
        <f t="shared" si="8"/>
        <v>18780</v>
      </c>
      <c r="M175" s="43"/>
    </row>
    <row r="176" spans="1:13" hidden="1" outlineLevel="1" x14ac:dyDescent="0.25">
      <c r="A176" t="s">
        <v>223</v>
      </c>
      <c r="B176" s="43">
        <v>-1009725</v>
      </c>
      <c r="C176" s="7">
        <v>0</v>
      </c>
      <c r="D176" s="7">
        <v>0</v>
      </c>
      <c r="E176" s="43">
        <v>470984</v>
      </c>
      <c r="F176" s="43">
        <v>150825</v>
      </c>
      <c r="G176" s="43">
        <f t="shared" si="7"/>
        <v>621809</v>
      </c>
      <c r="H176" s="7">
        <v>0</v>
      </c>
      <c r="I176" s="43">
        <v>-387916</v>
      </c>
      <c r="J176" s="43">
        <v>-348640</v>
      </c>
      <c r="K176" s="45">
        <f t="shared" si="8"/>
        <v>-39276</v>
      </c>
      <c r="M176" s="43"/>
    </row>
    <row r="177" spans="1:13" hidden="1" outlineLevel="1" x14ac:dyDescent="0.25">
      <c r="A177" t="s">
        <v>224</v>
      </c>
      <c r="B177" s="43">
        <v>-37708614</v>
      </c>
      <c r="C177" s="7">
        <v>0</v>
      </c>
      <c r="D177" s="7">
        <v>0</v>
      </c>
      <c r="E177" s="43">
        <v>16729167</v>
      </c>
      <c r="F177" s="43">
        <v>5000523</v>
      </c>
      <c r="G177" s="43">
        <f t="shared" si="7"/>
        <v>21729690</v>
      </c>
      <c r="H177" s="7">
        <v>0</v>
      </c>
      <c r="I177" s="43">
        <v>-15978924</v>
      </c>
      <c r="J177" s="43">
        <v>-23960157</v>
      </c>
      <c r="K177" s="45">
        <f t="shared" si="8"/>
        <v>7981233</v>
      </c>
      <c r="M177" s="43"/>
    </row>
    <row r="178" spans="1:13" hidden="1" outlineLevel="1" x14ac:dyDescent="0.25">
      <c r="A178" t="s">
        <v>225</v>
      </c>
      <c r="B178" s="43">
        <v>-2906712</v>
      </c>
      <c r="C178" s="7">
        <v>0</v>
      </c>
      <c r="D178" s="7">
        <v>0</v>
      </c>
      <c r="E178" s="7">
        <v>0</v>
      </c>
      <c r="F178" s="43">
        <v>1366614</v>
      </c>
      <c r="G178" s="43">
        <f t="shared" si="7"/>
        <v>1366614</v>
      </c>
      <c r="H178" s="7">
        <v>0</v>
      </c>
      <c r="I178" s="43">
        <v>-1540098</v>
      </c>
      <c r="J178" s="43">
        <v>-1536557</v>
      </c>
      <c r="K178" s="45">
        <f t="shared" si="8"/>
        <v>-3541</v>
      </c>
      <c r="M178" s="43"/>
    </row>
    <row r="179" spans="1:13" hidden="1" outlineLevel="1" x14ac:dyDescent="0.25">
      <c r="A179" t="s">
        <v>226</v>
      </c>
      <c r="B179" s="43">
        <v>-1377924</v>
      </c>
      <c r="C179" s="7">
        <v>0</v>
      </c>
      <c r="D179" s="7">
        <v>0</v>
      </c>
      <c r="E179" s="7">
        <v>0</v>
      </c>
      <c r="F179" s="43">
        <v>1100556</v>
      </c>
      <c r="G179" s="43">
        <f t="shared" si="7"/>
        <v>1100556</v>
      </c>
      <c r="H179" s="7">
        <v>0</v>
      </c>
      <c r="I179" s="43">
        <v>-277368</v>
      </c>
      <c r="J179" s="43">
        <v>-317346</v>
      </c>
      <c r="K179" s="45">
        <f t="shared" si="8"/>
        <v>39978</v>
      </c>
      <c r="M179" s="43"/>
    </row>
    <row r="180" spans="1:13" hidden="1" outlineLevel="1" x14ac:dyDescent="0.25">
      <c r="A180" t="s">
        <v>227</v>
      </c>
      <c r="B180" s="43">
        <v>-853521</v>
      </c>
      <c r="C180" s="7">
        <v>0</v>
      </c>
      <c r="D180" s="7">
        <v>0</v>
      </c>
      <c r="E180" s="7">
        <v>0</v>
      </c>
      <c r="F180" s="43">
        <v>466236</v>
      </c>
      <c r="G180" s="43">
        <f t="shared" si="7"/>
        <v>466236</v>
      </c>
      <c r="H180" s="7">
        <v>0</v>
      </c>
      <c r="I180" s="43">
        <v>-387285</v>
      </c>
      <c r="J180" s="43">
        <v>-372907</v>
      </c>
      <c r="K180" s="45">
        <f t="shared" si="8"/>
        <v>-14378</v>
      </c>
      <c r="M180" s="43"/>
    </row>
    <row r="181" spans="1:13" hidden="1" outlineLevel="1" x14ac:dyDescent="0.25">
      <c r="A181" t="s">
        <v>228</v>
      </c>
      <c r="B181" s="43">
        <v>-8373762</v>
      </c>
      <c r="C181" s="7">
        <v>0</v>
      </c>
      <c r="D181" s="7">
        <v>0</v>
      </c>
      <c r="E181" s="43">
        <v>6455249</v>
      </c>
      <c r="F181" s="43">
        <v>1314354</v>
      </c>
      <c r="G181" s="43">
        <f t="shared" si="7"/>
        <v>7769603</v>
      </c>
      <c r="H181" s="7">
        <v>0</v>
      </c>
      <c r="I181" s="43">
        <v>-604159</v>
      </c>
      <c r="J181" s="43">
        <v>10967423</v>
      </c>
      <c r="K181" s="45">
        <f t="shared" si="8"/>
        <v>-11571582</v>
      </c>
      <c r="M181" s="43"/>
    </row>
    <row r="182" spans="1:13" hidden="1" outlineLevel="1" x14ac:dyDescent="0.25">
      <c r="A182" t="s">
        <v>229</v>
      </c>
      <c r="B182" s="43">
        <v>-4029900</v>
      </c>
      <c r="C182" s="7">
        <v>0</v>
      </c>
      <c r="D182" s="7">
        <v>0</v>
      </c>
      <c r="E182" s="43">
        <v>4507289</v>
      </c>
      <c r="F182" s="7">
        <v>0</v>
      </c>
      <c r="G182" s="43">
        <f t="shared" si="7"/>
        <v>4507289</v>
      </c>
      <c r="H182" s="7">
        <v>0</v>
      </c>
      <c r="I182" s="43">
        <v>477389</v>
      </c>
      <c r="J182" s="43">
        <v>-35220</v>
      </c>
      <c r="K182" s="45">
        <f t="shared" si="8"/>
        <v>512609</v>
      </c>
      <c r="M182" s="43"/>
    </row>
    <row r="183" spans="1:13" hidden="1" outlineLevel="1" x14ac:dyDescent="0.25">
      <c r="A183" t="s">
        <v>230</v>
      </c>
      <c r="B183" s="43">
        <v>-6102366</v>
      </c>
      <c r="C183" s="7">
        <v>0</v>
      </c>
      <c r="D183" s="7">
        <v>0</v>
      </c>
      <c r="E183" s="43">
        <v>2170701</v>
      </c>
      <c r="F183" s="43">
        <v>1570434</v>
      </c>
      <c r="G183" s="43">
        <f t="shared" si="7"/>
        <v>3741135</v>
      </c>
      <c r="H183" s="43">
        <v>2116368</v>
      </c>
      <c r="I183" s="43">
        <v>-244863</v>
      </c>
      <c r="J183" s="43">
        <v>-1125569</v>
      </c>
      <c r="K183" s="45">
        <f t="shared" si="8"/>
        <v>880706</v>
      </c>
      <c r="M183" s="43"/>
    </row>
    <row r="184" spans="1:13" hidden="1" outlineLevel="1" x14ac:dyDescent="0.25">
      <c r="A184" t="s">
        <v>231</v>
      </c>
      <c r="B184" s="43">
        <v>-8258994</v>
      </c>
      <c r="C184" s="7">
        <v>0</v>
      </c>
      <c r="D184" s="7">
        <v>0</v>
      </c>
      <c r="E184" s="43">
        <v>771590</v>
      </c>
      <c r="F184" s="43">
        <v>2267133</v>
      </c>
      <c r="G184" s="43">
        <f t="shared" si="7"/>
        <v>3038723</v>
      </c>
      <c r="H184" s="43">
        <v>2043333</v>
      </c>
      <c r="I184" s="43">
        <v>-3176938</v>
      </c>
      <c r="J184" s="43">
        <v>-3165228</v>
      </c>
      <c r="K184" s="45">
        <f t="shared" si="8"/>
        <v>-11710</v>
      </c>
      <c r="M184" s="43"/>
    </row>
    <row r="185" spans="1:13" hidden="1" outlineLevel="1" x14ac:dyDescent="0.25">
      <c r="A185" t="s">
        <v>232</v>
      </c>
      <c r="B185">
        <v>0</v>
      </c>
      <c r="C185" s="7">
        <v>0</v>
      </c>
      <c r="D185" s="7">
        <v>0</v>
      </c>
      <c r="E185" s="7">
        <v>145</v>
      </c>
      <c r="F185" s="7">
        <v>0</v>
      </c>
      <c r="G185" s="43">
        <f t="shared" si="7"/>
        <v>145</v>
      </c>
      <c r="H185" s="43">
        <v>184397335</v>
      </c>
      <c r="I185" s="43">
        <v>184397480</v>
      </c>
      <c r="J185" s="43">
        <v>249271497</v>
      </c>
      <c r="K185" s="45">
        <f t="shared" si="8"/>
        <v>-64874017</v>
      </c>
      <c r="M185" s="43"/>
    </row>
    <row r="186" spans="1:13" collapsed="1" x14ac:dyDescent="0.25">
      <c r="A186" s="8" t="s">
        <v>233</v>
      </c>
      <c r="B186" s="9">
        <v>-21461158</v>
      </c>
      <c r="C186" s="9">
        <v>13738009</v>
      </c>
      <c r="D186" s="8">
        <v>0</v>
      </c>
      <c r="E186" s="9">
        <v>7743266</v>
      </c>
      <c r="F186" s="9">
        <v>1077171</v>
      </c>
      <c r="G186" s="9">
        <f t="shared" si="7"/>
        <v>22558446</v>
      </c>
      <c r="H186" s="8">
        <v>0</v>
      </c>
      <c r="I186" s="9">
        <v>1097288</v>
      </c>
      <c r="J186" s="9">
        <v>4407097</v>
      </c>
      <c r="K186" s="9">
        <f t="shared" si="8"/>
        <v>-3309809</v>
      </c>
      <c r="M186" s="43"/>
    </row>
    <row r="187" spans="1:13" hidden="1" outlineLevel="1" x14ac:dyDescent="0.25">
      <c r="A187" t="s">
        <v>234</v>
      </c>
      <c r="B187" s="43">
        <v>-17770595</v>
      </c>
      <c r="C187" s="43">
        <v>13738009</v>
      </c>
      <c r="D187" s="7">
        <v>0</v>
      </c>
      <c r="E187" s="43">
        <v>4236395</v>
      </c>
      <c r="F187" s="7">
        <v>0</v>
      </c>
      <c r="G187" s="43">
        <f t="shared" si="7"/>
        <v>17974404</v>
      </c>
      <c r="H187" s="7">
        <v>0</v>
      </c>
      <c r="I187" s="43">
        <v>203809</v>
      </c>
      <c r="J187" s="43">
        <v>-550926</v>
      </c>
      <c r="K187" s="45">
        <f t="shared" si="8"/>
        <v>754735</v>
      </c>
      <c r="M187" s="43"/>
    </row>
    <row r="188" spans="1:13" hidden="1" outlineLevel="1" x14ac:dyDescent="0.25">
      <c r="A188" t="s">
        <v>235</v>
      </c>
      <c r="B188">
        <v>0</v>
      </c>
      <c r="C188" s="7">
        <v>0</v>
      </c>
      <c r="D188" s="7">
        <v>0</v>
      </c>
      <c r="E188" s="7">
        <v>0</v>
      </c>
      <c r="F188" s="7">
        <v>0</v>
      </c>
      <c r="G188" s="43">
        <f t="shared" si="7"/>
        <v>0</v>
      </c>
      <c r="H188" s="7">
        <v>0</v>
      </c>
      <c r="I188">
        <v>0</v>
      </c>
      <c r="J188" s="43">
        <v>2538355</v>
      </c>
      <c r="K188" s="45">
        <f t="shared" si="8"/>
        <v>-2538355</v>
      </c>
      <c r="M188" s="43"/>
    </row>
    <row r="189" spans="1:13" hidden="1" outlineLevel="1" x14ac:dyDescent="0.25">
      <c r="A189" t="s">
        <v>236</v>
      </c>
      <c r="B189" s="43">
        <v>-2406188</v>
      </c>
      <c r="C189" s="7">
        <v>0</v>
      </c>
      <c r="D189" s="7">
        <v>0</v>
      </c>
      <c r="E189" s="43">
        <v>1299642</v>
      </c>
      <c r="F189" s="43">
        <v>581889</v>
      </c>
      <c r="G189" s="43">
        <f t="shared" si="7"/>
        <v>1881531</v>
      </c>
      <c r="H189" s="7">
        <v>0</v>
      </c>
      <c r="I189" s="43">
        <v>-524657</v>
      </c>
      <c r="J189" s="43">
        <v>624383</v>
      </c>
      <c r="K189" s="45">
        <f t="shared" si="8"/>
        <v>-1149040</v>
      </c>
      <c r="M189" s="43"/>
    </row>
    <row r="190" spans="1:13" hidden="1" outlineLevel="1" x14ac:dyDescent="0.25">
      <c r="A190" t="s">
        <v>237</v>
      </c>
      <c r="B190" s="43">
        <v>-1284375</v>
      </c>
      <c r="C190" s="7">
        <v>0</v>
      </c>
      <c r="D190" s="7">
        <v>0</v>
      </c>
      <c r="E190" s="43">
        <v>2207229</v>
      </c>
      <c r="F190" s="43">
        <v>495282</v>
      </c>
      <c r="G190" s="43">
        <f t="shared" si="7"/>
        <v>2702511</v>
      </c>
      <c r="H190" s="7">
        <v>0</v>
      </c>
      <c r="I190" s="43">
        <v>1418136</v>
      </c>
      <c r="J190" s="43">
        <v>1795285</v>
      </c>
      <c r="K190" s="45">
        <f t="shared" si="8"/>
        <v>-377149</v>
      </c>
      <c r="M190" s="43"/>
    </row>
    <row r="191" spans="1:13" s="7" customFormat="1" ht="8.25" customHeight="1" collapsed="1" x14ac:dyDescent="0.25">
      <c r="B191" s="43"/>
      <c r="E191" s="43"/>
      <c r="F191" s="43"/>
      <c r="G191" s="9"/>
      <c r="I191" s="43"/>
      <c r="J191" s="43"/>
      <c r="K191" s="43"/>
    </row>
    <row r="192" spans="1:13" s="7" customFormat="1" x14ac:dyDescent="0.25">
      <c r="B192" s="43"/>
      <c r="E192" s="43"/>
      <c r="F192" s="43"/>
      <c r="G192" s="9" t="s">
        <v>268</v>
      </c>
      <c r="H192" s="43"/>
      <c r="I192" s="9">
        <v>0</v>
      </c>
      <c r="J192" s="9">
        <v>0</v>
      </c>
      <c r="K192" s="46">
        <f t="shared" ref="K192" si="9">I192-J192</f>
        <v>0</v>
      </c>
    </row>
    <row r="193" spans="1:13" s="7" customFormat="1" ht="6.4" customHeight="1" x14ac:dyDescent="0.25">
      <c r="B193" s="43"/>
      <c r="E193" s="43"/>
      <c r="F193" s="43"/>
      <c r="G193" s="43"/>
      <c r="I193" s="43"/>
      <c r="J193" s="43"/>
      <c r="K193" s="43"/>
    </row>
    <row r="194" spans="1:13" s="7" customFormat="1" ht="15.75" thickBot="1" x14ac:dyDescent="0.3">
      <c r="A194" s="47"/>
      <c r="B194" s="43"/>
      <c r="C194" s="43"/>
      <c r="D194" s="43"/>
      <c r="E194" s="43"/>
      <c r="G194" s="9" t="s">
        <v>269</v>
      </c>
      <c r="H194" s="43"/>
      <c r="I194" s="48">
        <f>I7+I12+I39+I40+I65+I76+I95+I97+I102+I111+I120+I129+I131+I143+I148+I186+I192</f>
        <v>-101858480</v>
      </c>
      <c r="J194" s="48">
        <f t="shared" ref="J194:K194" si="10">J7+J12+J39+J40+J65+J76+J95+J97+J102+J111+J120+J129+J131+J143+J148+J186+J192</f>
        <v>-69943435</v>
      </c>
      <c r="K194" s="48">
        <f t="shared" si="10"/>
        <v>-31915045</v>
      </c>
    </row>
    <row r="195" spans="1:13" s="7" customFormat="1" ht="15.75" thickTop="1" x14ac:dyDescent="0.25">
      <c r="A195" s="47"/>
      <c r="B195" s="43"/>
      <c r="C195" s="43"/>
      <c r="D195" s="43"/>
      <c r="E195" s="43"/>
      <c r="G195" s="9"/>
      <c r="H195" s="43"/>
      <c r="I195" s="49"/>
      <c r="J195" s="49"/>
      <c r="K195" s="49"/>
    </row>
    <row r="196" spans="1:13" x14ac:dyDescent="0.25">
      <c r="A196" s="8" t="s">
        <v>238</v>
      </c>
      <c r="B196" s="9">
        <v>-55636593</v>
      </c>
      <c r="C196" s="9">
        <v>7624933</v>
      </c>
      <c r="D196" s="8">
        <v>0</v>
      </c>
      <c r="E196" s="9">
        <v>27177956</v>
      </c>
      <c r="F196" s="9">
        <v>1781025</v>
      </c>
      <c r="G196" s="9">
        <f t="shared" si="7"/>
        <v>36583914</v>
      </c>
      <c r="H196" s="8">
        <v>0</v>
      </c>
      <c r="I196" s="9">
        <v>-19052679</v>
      </c>
      <c r="J196" s="9">
        <v>-15202018</v>
      </c>
      <c r="K196" s="9">
        <f t="shared" si="8"/>
        <v>-3850661</v>
      </c>
      <c r="M196" s="43"/>
    </row>
    <row r="197" spans="1:13" hidden="1" outlineLevel="1" x14ac:dyDescent="0.25">
      <c r="A197" t="s">
        <v>239</v>
      </c>
      <c r="B197" s="43">
        <v>-52526895</v>
      </c>
      <c r="C197" s="7">
        <v>0</v>
      </c>
      <c r="D197" s="7">
        <v>0</v>
      </c>
      <c r="E197" s="7">
        <v>0</v>
      </c>
      <c r="F197" s="7">
        <v>0</v>
      </c>
      <c r="G197" s="43">
        <f t="shared" si="7"/>
        <v>0</v>
      </c>
      <c r="H197" s="7">
        <v>0</v>
      </c>
      <c r="I197" s="43">
        <v>-52526895</v>
      </c>
      <c r="J197" s="43">
        <v>-50300000</v>
      </c>
      <c r="K197" s="45">
        <f t="shared" si="8"/>
        <v>-2226895</v>
      </c>
      <c r="M197" s="43"/>
    </row>
    <row r="198" spans="1:13" hidden="1" outlineLevel="1" x14ac:dyDescent="0.25">
      <c r="A198" t="s">
        <v>240</v>
      </c>
      <c r="B198">
        <v>0</v>
      </c>
      <c r="C198" s="7">
        <v>0</v>
      </c>
      <c r="D198" s="7">
        <v>0</v>
      </c>
      <c r="E198" s="43">
        <v>12993908</v>
      </c>
      <c r="F198" s="7">
        <v>0</v>
      </c>
      <c r="G198" s="43">
        <f t="shared" si="7"/>
        <v>12993908</v>
      </c>
      <c r="H198" s="7">
        <v>0</v>
      </c>
      <c r="I198" s="43">
        <v>12993908</v>
      </c>
      <c r="J198" s="43">
        <v>14170768</v>
      </c>
      <c r="K198" s="45">
        <f t="shared" si="8"/>
        <v>-1176860</v>
      </c>
      <c r="M198" s="43"/>
    </row>
    <row r="199" spans="1:13" hidden="1" outlineLevel="1" x14ac:dyDescent="0.25">
      <c r="A199" t="s">
        <v>241</v>
      </c>
      <c r="B199">
        <v>0</v>
      </c>
      <c r="C199" s="7">
        <v>0</v>
      </c>
      <c r="D199" s="7">
        <v>0</v>
      </c>
      <c r="E199" s="43">
        <v>11113195</v>
      </c>
      <c r="F199" s="7">
        <v>0</v>
      </c>
      <c r="G199" s="43">
        <f t="shared" si="7"/>
        <v>11113195</v>
      </c>
      <c r="H199" s="7">
        <v>0</v>
      </c>
      <c r="I199" s="43">
        <v>11113195</v>
      </c>
      <c r="J199" s="43">
        <v>11500000</v>
      </c>
      <c r="K199" s="45">
        <f t="shared" si="8"/>
        <v>-386805</v>
      </c>
      <c r="M199" s="43"/>
    </row>
    <row r="200" spans="1:13" hidden="1" outlineLevel="1" x14ac:dyDescent="0.25">
      <c r="A200" t="s">
        <v>242</v>
      </c>
      <c r="B200" s="43">
        <v>-3109698</v>
      </c>
      <c r="C200" s="43">
        <v>7624933</v>
      </c>
      <c r="D200" s="7">
        <v>0</v>
      </c>
      <c r="E200" s="43">
        <v>3070853</v>
      </c>
      <c r="F200" s="7">
        <v>0</v>
      </c>
      <c r="G200" s="43">
        <f t="shared" si="7"/>
        <v>10695786</v>
      </c>
      <c r="H200" s="7">
        <v>0</v>
      </c>
      <c r="I200" s="43">
        <v>7586088</v>
      </c>
      <c r="J200" s="43">
        <v>7181134</v>
      </c>
      <c r="K200" s="45">
        <f t="shared" si="8"/>
        <v>404954</v>
      </c>
      <c r="M200" s="43"/>
    </row>
    <row r="201" spans="1:13" hidden="1" outlineLevel="1" x14ac:dyDescent="0.25">
      <c r="A201" t="s">
        <v>243</v>
      </c>
      <c r="B201">
        <v>0</v>
      </c>
      <c r="C201" s="7">
        <v>0</v>
      </c>
      <c r="D201" s="7">
        <v>0</v>
      </c>
      <c r="E201" s="7">
        <v>0</v>
      </c>
      <c r="F201" s="43">
        <v>1781025</v>
      </c>
      <c r="G201" s="43">
        <f t="shared" si="7"/>
        <v>1781025</v>
      </c>
      <c r="H201" s="7">
        <v>0</v>
      </c>
      <c r="I201" s="43">
        <v>1781025</v>
      </c>
      <c r="J201" s="43">
        <v>2246080</v>
      </c>
      <c r="K201" s="45">
        <f t="shared" si="8"/>
        <v>-465055</v>
      </c>
      <c r="M201" s="43"/>
    </row>
    <row r="202" spans="1:13" collapsed="1" x14ac:dyDescent="0.25">
      <c r="A202" s="8" t="s">
        <v>244</v>
      </c>
      <c r="B202" s="9">
        <v>-81858629</v>
      </c>
      <c r="C202" s="8">
        <v>0</v>
      </c>
      <c r="D202" s="8">
        <v>0</v>
      </c>
      <c r="E202" s="9">
        <v>100011867</v>
      </c>
      <c r="F202" s="9">
        <v>3976311</v>
      </c>
      <c r="G202" s="9">
        <f t="shared" si="7"/>
        <v>103988178</v>
      </c>
      <c r="H202" s="9">
        <v>-408362</v>
      </c>
      <c r="I202" s="9">
        <v>21721187</v>
      </c>
      <c r="J202" s="9">
        <v>20526629</v>
      </c>
      <c r="K202" s="9">
        <f t="shared" si="8"/>
        <v>1194558</v>
      </c>
      <c r="M202" s="43"/>
    </row>
    <row r="203" spans="1:13" hidden="1" outlineLevel="1" x14ac:dyDescent="0.25">
      <c r="A203" t="s">
        <v>245</v>
      </c>
      <c r="B203" s="43">
        <v>-81858629</v>
      </c>
      <c r="C203" s="7">
        <v>0</v>
      </c>
      <c r="D203" s="7">
        <v>0</v>
      </c>
      <c r="E203" s="43">
        <v>32922</v>
      </c>
      <c r="F203" s="7">
        <v>0</v>
      </c>
      <c r="G203" s="43">
        <f t="shared" si="7"/>
        <v>32922</v>
      </c>
      <c r="H203" s="7">
        <v>0</v>
      </c>
      <c r="I203" s="43">
        <v>-81825707</v>
      </c>
      <c r="J203" s="43">
        <v>-80300000</v>
      </c>
      <c r="K203" s="45">
        <f t="shared" si="8"/>
        <v>-1525707</v>
      </c>
      <c r="M203" s="43"/>
    </row>
    <row r="204" spans="1:13" hidden="1" outlineLevel="1" x14ac:dyDescent="0.25">
      <c r="A204" t="s">
        <v>246</v>
      </c>
      <c r="B204">
        <v>0</v>
      </c>
      <c r="C204" s="7">
        <v>0</v>
      </c>
      <c r="D204" s="7">
        <v>0</v>
      </c>
      <c r="E204" s="43">
        <v>28756321</v>
      </c>
      <c r="F204" s="7">
        <v>0</v>
      </c>
      <c r="G204" s="43">
        <f t="shared" si="7"/>
        <v>28756321</v>
      </c>
      <c r="H204" s="7">
        <v>0</v>
      </c>
      <c r="I204" s="43">
        <v>28756321</v>
      </c>
      <c r="J204" s="43">
        <v>28857207</v>
      </c>
      <c r="K204" s="45">
        <f t="shared" si="8"/>
        <v>-100886</v>
      </c>
      <c r="M204" s="43"/>
    </row>
    <row r="205" spans="1:13" hidden="1" outlineLevel="1" x14ac:dyDescent="0.25">
      <c r="A205" t="s">
        <v>247</v>
      </c>
      <c r="B205">
        <v>0</v>
      </c>
      <c r="C205" s="7">
        <v>0</v>
      </c>
      <c r="D205" s="7">
        <v>0</v>
      </c>
      <c r="E205" s="43">
        <v>60681764</v>
      </c>
      <c r="F205" s="7">
        <v>0</v>
      </c>
      <c r="G205" s="43">
        <f t="shared" si="7"/>
        <v>60681764</v>
      </c>
      <c r="H205" s="7">
        <v>0</v>
      </c>
      <c r="I205" s="43">
        <v>60681764</v>
      </c>
      <c r="J205" s="43">
        <v>61000000</v>
      </c>
      <c r="K205" s="45">
        <f t="shared" si="8"/>
        <v>-318236</v>
      </c>
      <c r="M205" s="43"/>
    </row>
    <row r="206" spans="1:13" hidden="1" outlineLevel="1" x14ac:dyDescent="0.25">
      <c r="A206" t="s">
        <v>248</v>
      </c>
      <c r="B206">
        <v>0</v>
      </c>
      <c r="C206" s="7">
        <v>0</v>
      </c>
      <c r="D206" s="7">
        <v>0</v>
      </c>
      <c r="E206" s="43">
        <v>9866056</v>
      </c>
      <c r="F206" s="7">
        <v>0</v>
      </c>
      <c r="G206" s="43">
        <f t="shared" si="7"/>
        <v>9866056</v>
      </c>
      <c r="H206" s="7">
        <v>0</v>
      </c>
      <c r="I206" s="43">
        <v>9866056</v>
      </c>
      <c r="J206" s="43">
        <v>6113697</v>
      </c>
      <c r="K206" s="45">
        <f t="shared" si="8"/>
        <v>3752359</v>
      </c>
      <c r="M206" s="43"/>
    </row>
    <row r="207" spans="1:13" hidden="1" outlineLevel="1" x14ac:dyDescent="0.25">
      <c r="A207" t="s">
        <v>249</v>
      </c>
      <c r="B207">
        <v>0</v>
      </c>
      <c r="C207" s="7">
        <v>0</v>
      </c>
      <c r="D207" s="7">
        <v>0</v>
      </c>
      <c r="E207" s="43">
        <v>590180</v>
      </c>
      <c r="F207" s="7">
        <v>0</v>
      </c>
      <c r="G207" s="43">
        <f t="shared" si="7"/>
        <v>590180</v>
      </c>
      <c r="H207" s="7">
        <v>0</v>
      </c>
      <c r="I207" s="43">
        <v>590180</v>
      </c>
      <c r="J207" s="43">
        <v>1250000</v>
      </c>
      <c r="K207" s="45">
        <f t="shared" si="8"/>
        <v>-659820</v>
      </c>
      <c r="M207" s="43"/>
    </row>
    <row r="208" spans="1:13" hidden="1" outlineLevel="1" x14ac:dyDescent="0.25">
      <c r="A208" t="s">
        <v>250</v>
      </c>
      <c r="B208">
        <v>0</v>
      </c>
      <c r="C208" s="7">
        <v>0</v>
      </c>
      <c r="D208" s="7">
        <v>0</v>
      </c>
      <c r="E208" s="43">
        <v>6345</v>
      </c>
      <c r="F208" s="7">
        <v>0</v>
      </c>
      <c r="G208" s="43">
        <f t="shared" si="7"/>
        <v>6345</v>
      </c>
      <c r="H208" s="7">
        <v>0</v>
      </c>
      <c r="I208" s="43">
        <v>6345</v>
      </c>
      <c r="J208">
        <v>0</v>
      </c>
      <c r="K208" s="45">
        <f t="shared" si="8"/>
        <v>6345</v>
      </c>
      <c r="M208" s="43"/>
    </row>
    <row r="209" spans="1:13" hidden="1" outlineLevel="1" x14ac:dyDescent="0.25">
      <c r="A209" t="s">
        <v>251</v>
      </c>
      <c r="B209">
        <v>0</v>
      </c>
      <c r="C209" s="7">
        <v>0</v>
      </c>
      <c r="D209" s="7">
        <v>0</v>
      </c>
      <c r="E209" s="43">
        <v>78279</v>
      </c>
      <c r="F209" s="7">
        <v>0</v>
      </c>
      <c r="G209" s="43">
        <f t="shared" si="7"/>
        <v>78279</v>
      </c>
      <c r="H209" s="43">
        <v>-411152</v>
      </c>
      <c r="I209" s="43">
        <v>-332873</v>
      </c>
      <c r="J209" s="43">
        <v>-480000</v>
      </c>
      <c r="K209" s="45">
        <f t="shared" si="8"/>
        <v>147127</v>
      </c>
      <c r="M209" s="43"/>
    </row>
    <row r="210" spans="1:13" hidden="1" outlineLevel="1" x14ac:dyDescent="0.25">
      <c r="A210" t="s">
        <v>252</v>
      </c>
      <c r="B210">
        <v>0</v>
      </c>
      <c r="C210" s="7">
        <v>0</v>
      </c>
      <c r="D210" s="7">
        <v>0</v>
      </c>
      <c r="E210" s="7">
        <v>0</v>
      </c>
      <c r="F210" s="7">
        <v>0</v>
      </c>
      <c r="G210" s="43">
        <f t="shared" si="7"/>
        <v>0</v>
      </c>
      <c r="H210" s="43">
        <v>2790</v>
      </c>
      <c r="I210" s="43">
        <v>2790</v>
      </c>
      <c r="J210">
        <v>0</v>
      </c>
      <c r="K210" s="45">
        <f t="shared" si="8"/>
        <v>2790</v>
      </c>
      <c r="M210" s="43"/>
    </row>
    <row r="211" spans="1:13" hidden="1" outlineLevel="1" x14ac:dyDescent="0.25">
      <c r="A211" t="s">
        <v>253</v>
      </c>
      <c r="B211">
        <v>0</v>
      </c>
      <c r="C211" s="7">
        <v>0</v>
      </c>
      <c r="D211" s="7">
        <v>0</v>
      </c>
      <c r="E211" s="7">
        <v>0</v>
      </c>
      <c r="F211" s="7">
        <v>0</v>
      </c>
      <c r="G211" s="43">
        <f t="shared" si="7"/>
        <v>0</v>
      </c>
      <c r="H211" s="7">
        <v>0</v>
      </c>
      <c r="I211">
        <v>0</v>
      </c>
      <c r="J211">
        <v>0</v>
      </c>
      <c r="K211" s="45">
        <f t="shared" si="8"/>
        <v>0</v>
      </c>
      <c r="M211" s="43"/>
    </row>
    <row r="212" spans="1:13" hidden="1" outlineLevel="1" x14ac:dyDescent="0.25">
      <c r="A212" t="s">
        <v>254</v>
      </c>
      <c r="B212">
        <v>0</v>
      </c>
      <c r="C212" s="7">
        <v>0</v>
      </c>
      <c r="D212" s="7">
        <v>0</v>
      </c>
      <c r="E212" s="7">
        <v>0</v>
      </c>
      <c r="F212" s="43">
        <v>3976311</v>
      </c>
      <c r="G212" s="43">
        <f t="shared" si="7"/>
        <v>3976311</v>
      </c>
      <c r="H212" s="7">
        <v>0</v>
      </c>
      <c r="I212" s="43">
        <v>3976311</v>
      </c>
      <c r="J212" s="43">
        <v>4085725</v>
      </c>
      <c r="K212" s="45">
        <f t="shared" si="8"/>
        <v>-109414</v>
      </c>
      <c r="M212" s="43"/>
    </row>
    <row r="213" spans="1:13" hidden="1" outlineLevel="1" x14ac:dyDescent="0.25">
      <c r="A213" t="s">
        <v>255</v>
      </c>
      <c r="B213">
        <v>0</v>
      </c>
      <c r="C213" s="7">
        <v>0</v>
      </c>
      <c r="D213" s="7">
        <v>0</v>
      </c>
      <c r="E213" s="7">
        <v>0</v>
      </c>
      <c r="F213" s="7">
        <v>0</v>
      </c>
      <c r="G213" s="43">
        <f t="shared" si="7"/>
        <v>0</v>
      </c>
      <c r="H213" s="7">
        <v>0</v>
      </c>
      <c r="I213">
        <v>0</v>
      </c>
      <c r="J213">
        <v>0</v>
      </c>
      <c r="K213" s="45">
        <f t="shared" si="8"/>
        <v>0</v>
      </c>
      <c r="M213" s="43"/>
    </row>
    <row r="214" spans="1:13" collapsed="1" x14ac:dyDescent="0.25">
      <c r="A214" s="8" t="s">
        <v>256</v>
      </c>
      <c r="B214" s="9">
        <v>-12675776</v>
      </c>
      <c r="C214" s="8">
        <v>0</v>
      </c>
      <c r="D214" s="8">
        <v>0</v>
      </c>
      <c r="E214" s="9">
        <v>11196067</v>
      </c>
      <c r="F214" s="9">
        <v>7776286</v>
      </c>
      <c r="G214" s="9">
        <f t="shared" ref="G214:G225" si="11">SUM(C214:F214)</f>
        <v>18972353</v>
      </c>
      <c r="H214" s="9">
        <v>3245898</v>
      </c>
      <c r="I214" s="9">
        <v>9542475</v>
      </c>
      <c r="J214" s="9">
        <v>11340028</v>
      </c>
      <c r="K214" s="9">
        <f t="shared" ref="K214:K225" si="12">I214-J214</f>
        <v>-1797553</v>
      </c>
      <c r="M214" s="43"/>
    </row>
    <row r="215" spans="1:13" x14ac:dyDescent="0.25">
      <c r="A215" s="8" t="s">
        <v>257</v>
      </c>
      <c r="B215" s="9">
        <v>-5882893</v>
      </c>
      <c r="C215" s="8">
        <v>0</v>
      </c>
      <c r="D215" s="8">
        <v>0</v>
      </c>
      <c r="E215" s="9">
        <v>7044801</v>
      </c>
      <c r="F215" s="9">
        <v>50292</v>
      </c>
      <c r="G215" s="9">
        <f t="shared" si="11"/>
        <v>7095093</v>
      </c>
      <c r="H215" s="9">
        <v>1009986</v>
      </c>
      <c r="I215" s="9">
        <v>2222186</v>
      </c>
      <c r="J215" s="9">
        <v>1602667</v>
      </c>
      <c r="K215" s="9">
        <f t="shared" si="12"/>
        <v>619519</v>
      </c>
      <c r="M215" s="43"/>
    </row>
    <row r="216" spans="1:13" hidden="1" outlineLevel="1" x14ac:dyDescent="0.25">
      <c r="A216" t="s">
        <v>258</v>
      </c>
      <c r="B216">
        <v>0</v>
      </c>
      <c r="C216" s="7">
        <v>0</v>
      </c>
      <c r="D216" s="7">
        <v>0</v>
      </c>
      <c r="E216" s="7">
        <v>0</v>
      </c>
      <c r="F216" s="43">
        <v>50292</v>
      </c>
      <c r="G216" s="43">
        <f t="shared" si="11"/>
        <v>50292</v>
      </c>
      <c r="H216" s="7">
        <v>0</v>
      </c>
      <c r="I216" s="43">
        <v>50292</v>
      </c>
      <c r="J216" s="43">
        <v>50293</v>
      </c>
      <c r="K216" s="45">
        <f t="shared" si="12"/>
        <v>-1</v>
      </c>
      <c r="M216" s="43"/>
    </row>
    <row r="217" spans="1:13" hidden="1" outlineLevel="1" x14ac:dyDescent="0.25">
      <c r="A217" t="s">
        <v>259</v>
      </c>
      <c r="B217" s="43">
        <v>-5882893</v>
      </c>
      <c r="C217" s="7">
        <v>0</v>
      </c>
      <c r="D217" s="7">
        <v>0</v>
      </c>
      <c r="E217" s="43">
        <v>7044801</v>
      </c>
      <c r="F217" s="7">
        <v>0</v>
      </c>
      <c r="G217" s="43">
        <f t="shared" si="11"/>
        <v>7044801</v>
      </c>
      <c r="H217" s="7">
        <v>0</v>
      </c>
      <c r="I217" s="43">
        <v>1161908</v>
      </c>
      <c r="J217" s="43">
        <v>1091624</v>
      </c>
      <c r="K217" s="45">
        <f t="shared" si="12"/>
        <v>70284</v>
      </c>
      <c r="M217" s="43"/>
    </row>
    <row r="218" spans="1:13" hidden="1" outlineLevel="1" x14ac:dyDescent="0.25">
      <c r="A218" t="s">
        <v>260</v>
      </c>
      <c r="B218">
        <v>0</v>
      </c>
      <c r="C218" s="7">
        <v>0</v>
      </c>
      <c r="D218" s="7">
        <v>0</v>
      </c>
      <c r="E218" s="7">
        <v>0</v>
      </c>
      <c r="F218" s="7">
        <v>0</v>
      </c>
      <c r="G218" s="43">
        <f t="shared" si="11"/>
        <v>0</v>
      </c>
      <c r="H218" s="43">
        <v>1009986</v>
      </c>
      <c r="I218" s="43">
        <v>1009986</v>
      </c>
      <c r="J218" s="43">
        <v>460750</v>
      </c>
      <c r="K218" s="45">
        <f t="shared" si="12"/>
        <v>549236</v>
      </c>
      <c r="M218" s="43"/>
    </row>
    <row r="219" spans="1:13" collapsed="1" x14ac:dyDescent="0.25">
      <c r="A219" s="8" t="s">
        <v>261</v>
      </c>
      <c r="B219" s="9">
        <v>-68694095</v>
      </c>
      <c r="C219" s="8">
        <v>0</v>
      </c>
      <c r="D219" s="8">
        <v>0</v>
      </c>
      <c r="E219" s="9">
        <v>21817533</v>
      </c>
      <c r="F219" s="9">
        <v>6850206</v>
      </c>
      <c r="G219" s="9">
        <f t="shared" si="11"/>
        <v>28667739</v>
      </c>
      <c r="H219" s="9">
        <v>9319777</v>
      </c>
      <c r="I219" s="9">
        <v>-30706579</v>
      </c>
      <c r="J219" s="9">
        <v>-30261406</v>
      </c>
      <c r="K219" s="9">
        <f t="shared" si="12"/>
        <v>-445173</v>
      </c>
      <c r="M219" s="43"/>
    </row>
    <row r="220" spans="1:13" hidden="1" outlineLevel="1" x14ac:dyDescent="0.25">
      <c r="A220" t="s">
        <v>262</v>
      </c>
      <c r="B220" s="43">
        <v>-68694095</v>
      </c>
      <c r="C220" s="7">
        <v>0</v>
      </c>
      <c r="D220" s="7">
        <v>0</v>
      </c>
      <c r="E220" s="7">
        <v>0</v>
      </c>
      <c r="F220" s="7">
        <v>0</v>
      </c>
      <c r="G220" s="43">
        <f t="shared" si="11"/>
        <v>0</v>
      </c>
      <c r="H220" s="7">
        <v>0</v>
      </c>
      <c r="I220" s="43">
        <v>-68694095</v>
      </c>
      <c r="J220" s="43">
        <v>-67003000</v>
      </c>
      <c r="K220" s="45">
        <f t="shared" si="12"/>
        <v>-1691095</v>
      </c>
      <c r="M220" s="43"/>
    </row>
    <row r="221" spans="1:13" hidden="1" outlineLevel="1" x14ac:dyDescent="0.25">
      <c r="A221" t="s">
        <v>263</v>
      </c>
      <c r="B221">
        <v>0</v>
      </c>
      <c r="C221" s="7">
        <v>0</v>
      </c>
      <c r="D221" s="7">
        <v>0</v>
      </c>
      <c r="E221" s="43">
        <v>15957980</v>
      </c>
      <c r="F221" s="7">
        <v>0</v>
      </c>
      <c r="G221" s="43">
        <f t="shared" si="11"/>
        <v>15957980</v>
      </c>
      <c r="H221" s="7">
        <v>0</v>
      </c>
      <c r="I221" s="43">
        <v>15957980</v>
      </c>
      <c r="J221" s="43">
        <v>15549248</v>
      </c>
      <c r="K221" s="45">
        <f t="shared" si="12"/>
        <v>408732</v>
      </c>
      <c r="M221" s="43"/>
    </row>
    <row r="222" spans="1:13" hidden="1" outlineLevel="1" x14ac:dyDescent="0.25">
      <c r="A222" t="s">
        <v>264</v>
      </c>
      <c r="B222">
        <v>0</v>
      </c>
      <c r="C222" s="7">
        <v>0</v>
      </c>
      <c r="D222" s="7">
        <v>0</v>
      </c>
      <c r="E222" s="43">
        <v>348782</v>
      </c>
      <c r="F222" s="7">
        <v>0</v>
      </c>
      <c r="G222" s="43">
        <f t="shared" si="11"/>
        <v>348782</v>
      </c>
      <c r="H222" s="7">
        <v>0</v>
      </c>
      <c r="I222" s="43">
        <v>348782</v>
      </c>
      <c r="J222" s="43">
        <v>845000</v>
      </c>
      <c r="K222" s="45">
        <f t="shared" si="12"/>
        <v>-496218</v>
      </c>
      <c r="M222" s="43"/>
    </row>
    <row r="223" spans="1:13" hidden="1" outlineLevel="1" x14ac:dyDescent="0.25">
      <c r="A223" t="s">
        <v>265</v>
      </c>
      <c r="B223">
        <v>0</v>
      </c>
      <c r="C223" s="7">
        <v>0</v>
      </c>
      <c r="D223" s="7">
        <v>0</v>
      </c>
      <c r="E223" s="43">
        <v>5510771</v>
      </c>
      <c r="F223" s="7">
        <v>0</v>
      </c>
      <c r="G223" s="43">
        <f t="shared" si="11"/>
        <v>5510771</v>
      </c>
      <c r="H223" s="7">
        <v>0</v>
      </c>
      <c r="I223" s="43">
        <v>5510771</v>
      </c>
      <c r="J223" s="43">
        <v>2275000</v>
      </c>
      <c r="K223" s="45">
        <f t="shared" si="12"/>
        <v>3235771</v>
      </c>
      <c r="M223" s="43"/>
    </row>
    <row r="224" spans="1:13" hidden="1" outlineLevel="1" x14ac:dyDescent="0.25">
      <c r="A224" t="s">
        <v>266</v>
      </c>
      <c r="B224">
        <v>0</v>
      </c>
      <c r="C224" s="7">
        <v>0</v>
      </c>
      <c r="D224" s="7">
        <v>0</v>
      </c>
      <c r="E224" s="7">
        <v>0</v>
      </c>
      <c r="F224" s="7">
        <v>0</v>
      </c>
      <c r="G224" s="43">
        <f t="shared" si="11"/>
        <v>0</v>
      </c>
      <c r="H224" s="43">
        <v>9319777</v>
      </c>
      <c r="I224" s="43">
        <v>9319777</v>
      </c>
      <c r="J224" s="43">
        <v>11119500</v>
      </c>
      <c r="K224" s="45">
        <f t="shared" si="12"/>
        <v>-1799723</v>
      </c>
      <c r="M224" s="43"/>
    </row>
    <row r="225" spans="1:13" hidden="1" outlineLevel="1" x14ac:dyDescent="0.25">
      <c r="A225" t="s">
        <v>267</v>
      </c>
      <c r="B225">
        <v>0</v>
      </c>
      <c r="C225" s="7">
        <v>0</v>
      </c>
      <c r="D225" s="7">
        <v>0</v>
      </c>
      <c r="E225" s="7">
        <v>0</v>
      </c>
      <c r="F225" s="43">
        <v>6850206</v>
      </c>
      <c r="G225" s="43">
        <f t="shared" si="11"/>
        <v>6850206</v>
      </c>
      <c r="H225" s="7">
        <v>0</v>
      </c>
      <c r="I225" s="43">
        <v>6850206</v>
      </c>
      <c r="J225" s="43">
        <v>6952846</v>
      </c>
      <c r="K225" s="45">
        <f t="shared" si="12"/>
        <v>-102640</v>
      </c>
      <c r="M225" s="43"/>
    </row>
    <row r="226" spans="1:13" s="7" customFormat="1" collapsed="1" x14ac:dyDescent="0.25"/>
    <row r="227" spans="1:13" s="7" customFormat="1" x14ac:dyDescent="0.25">
      <c r="G227" s="8" t="s">
        <v>268</v>
      </c>
      <c r="H227" s="43"/>
      <c r="I227" s="9">
        <v>9249999</v>
      </c>
      <c r="J227" s="9">
        <v>9250003</v>
      </c>
      <c r="K227" s="46">
        <f t="shared" ref="K227" si="13">I227-J227</f>
        <v>-4</v>
      </c>
    </row>
    <row r="228" spans="1:13" s="7" customFormat="1" ht="6.4" customHeight="1" collapsed="1" x14ac:dyDescent="0.25">
      <c r="A228" s="47"/>
      <c r="B228" s="43"/>
      <c r="C228" s="43"/>
      <c r="D228" s="43"/>
      <c r="E228" s="43"/>
      <c r="F228" s="43"/>
      <c r="G228" s="43"/>
      <c r="H228" s="43"/>
      <c r="I228" s="43"/>
      <c r="J228" s="43"/>
      <c r="K228" s="43"/>
    </row>
    <row r="229" spans="1:13" s="7" customFormat="1" ht="15.75" thickBot="1" x14ac:dyDescent="0.3">
      <c r="G229" s="8" t="s">
        <v>270</v>
      </c>
      <c r="H229" s="43"/>
      <c r="I229" s="48">
        <f>I194+I196+I202+I214+I215+I219+I227</f>
        <v>-108881891</v>
      </c>
      <c r="J229" s="48">
        <f>J194+J196+J202+J214+J215+J219+J227</f>
        <v>-72687532</v>
      </c>
      <c r="K229" s="48">
        <f>K194+K196+K202+K214+K215+K219+K227</f>
        <v>-36194359</v>
      </c>
    </row>
    <row r="230" spans="1:13" ht="15.75" thickTop="1" x14ac:dyDescent="0.25">
      <c r="G230"/>
      <c r="H230"/>
      <c r="I230"/>
      <c r="J230"/>
    </row>
    <row r="231" spans="1:13" x14ac:dyDescent="0.25">
      <c r="G231"/>
      <c r="H231"/>
      <c r="I231"/>
      <c r="J231"/>
    </row>
    <row r="232" spans="1:13" x14ac:dyDescent="0.25">
      <c r="H232"/>
      <c r="I232"/>
      <c r="J232"/>
    </row>
    <row r="233" spans="1:13" x14ac:dyDescent="0.25">
      <c r="H233"/>
      <c r="I233"/>
      <c r="J233"/>
    </row>
    <row r="234" spans="1:13" x14ac:dyDescent="0.25">
      <c r="I234"/>
      <c r="J234"/>
    </row>
    <row r="235" spans="1:13" x14ac:dyDescent="0.25">
      <c r="I235"/>
      <c r="J235"/>
    </row>
    <row r="236" spans="1:13" x14ac:dyDescent="0.25">
      <c r="I236"/>
      <c r="J236"/>
    </row>
    <row r="237" spans="1:13" x14ac:dyDescent="0.25">
      <c r="I237"/>
      <c r="J237"/>
    </row>
    <row r="238" spans="1:13" x14ac:dyDescent="0.25">
      <c r="I238"/>
      <c r="J238"/>
    </row>
    <row r="239" spans="1:13" x14ac:dyDescent="0.25">
      <c r="I239"/>
      <c r="J239"/>
    </row>
    <row r="240" spans="1:13" x14ac:dyDescent="0.25">
      <c r="J240"/>
    </row>
  </sheetData>
  <pageMargins left="0.25" right="0.25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9"/>
  <sheetViews>
    <sheetView zoomScale="80" zoomScaleNormal="80" workbookViewId="0">
      <pane ySplit="3" topLeftCell="A4" activePane="bottomLeft" state="frozen"/>
      <selection pane="bottomLeft" activeCell="C9" sqref="C9"/>
    </sheetView>
  </sheetViews>
  <sheetFormatPr defaultColWidth="18.28515625" defaultRowHeight="15" x14ac:dyDescent="0.25"/>
  <cols>
    <col min="1" max="1" width="43.85546875" style="7" customWidth="1"/>
    <col min="2" max="2" width="12.140625" style="7" customWidth="1"/>
    <col min="3" max="3" width="12.5703125" style="7" customWidth="1"/>
    <col min="4" max="4" width="12.42578125" style="7" customWidth="1"/>
    <col min="5" max="5" width="10" style="7" customWidth="1"/>
    <col min="6" max="16384" width="18.28515625" style="7"/>
  </cols>
  <sheetData>
    <row r="1" spans="1:5" ht="23.25" x14ac:dyDescent="0.35">
      <c r="A1" s="10" t="s">
        <v>42</v>
      </c>
      <c r="B1" s="11"/>
      <c r="C1" s="12"/>
      <c r="D1" s="12"/>
      <c r="E1" s="12"/>
    </row>
    <row r="2" spans="1:5" ht="23.25" x14ac:dyDescent="0.35">
      <c r="A2" s="10"/>
      <c r="B2" s="11"/>
      <c r="C2" s="12"/>
      <c r="D2" s="12"/>
      <c r="E2" s="12"/>
    </row>
    <row r="3" spans="1:5" ht="48" customHeight="1" x14ac:dyDescent="0.25">
      <c r="A3" s="13" t="s">
        <v>12</v>
      </c>
      <c r="B3" s="14" t="s">
        <v>46</v>
      </c>
      <c r="C3" s="14" t="s">
        <v>13</v>
      </c>
      <c r="D3" s="14" t="s">
        <v>14</v>
      </c>
      <c r="E3" s="14" t="s">
        <v>15</v>
      </c>
    </row>
    <row r="4" spans="1:5" x14ac:dyDescent="0.25">
      <c r="A4" s="15"/>
      <c r="B4" s="16"/>
      <c r="C4" s="17"/>
      <c r="D4" s="17"/>
      <c r="E4" s="17"/>
    </row>
    <row r="5" spans="1:5" x14ac:dyDescent="0.25">
      <c r="A5" s="18" t="s">
        <v>16</v>
      </c>
      <c r="B5" s="19">
        <v>2</v>
      </c>
      <c r="C5" s="19">
        <v>70</v>
      </c>
      <c r="D5" s="19">
        <f>C5-B5</f>
        <v>68</v>
      </c>
      <c r="E5" s="20">
        <f>B5/C5</f>
        <v>2.8571428571428571E-2</v>
      </c>
    </row>
    <row r="6" spans="1:5" x14ac:dyDescent="0.25">
      <c r="A6" s="18" t="s">
        <v>17</v>
      </c>
      <c r="B6" s="19"/>
      <c r="C6" s="19">
        <v>15</v>
      </c>
      <c r="D6" s="19">
        <f t="shared" ref="D6:D10" si="0">C6-B6</f>
        <v>15</v>
      </c>
      <c r="E6" s="20">
        <f>B6/C6</f>
        <v>0</v>
      </c>
    </row>
    <row r="7" spans="1:5" x14ac:dyDescent="0.25">
      <c r="A7" s="18" t="s">
        <v>43</v>
      </c>
      <c r="B7" s="19"/>
      <c r="C7" s="19">
        <v>5</v>
      </c>
      <c r="D7" s="19">
        <f t="shared" si="0"/>
        <v>5</v>
      </c>
      <c r="E7" s="20">
        <f t="shared" ref="E7:E39" si="1">B7/C7</f>
        <v>0</v>
      </c>
    </row>
    <row r="8" spans="1:5" x14ac:dyDescent="0.25">
      <c r="A8" s="18" t="s">
        <v>18</v>
      </c>
      <c r="B8" s="19">
        <v>252</v>
      </c>
      <c r="C8" s="19">
        <v>655</v>
      </c>
      <c r="D8" s="19">
        <f t="shared" si="0"/>
        <v>403</v>
      </c>
      <c r="E8" s="20">
        <f t="shared" si="1"/>
        <v>0.38473282442748091</v>
      </c>
    </row>
    <row r="9" spans="1:5" x14ac:dyDescent="0.25">
      <c r="A9" s="18" t="s">
        <v>44</v>
      </c>
      <c r="B9" s="19"/>
      <c r="C9" s="19">
        <v>5</v>
      </c>
      <c r="D9" s="19">
        <f t="shared" si="0"/>
        <v>5</v>
      </c>
      <c r="E9" s="20">
        <f t="shared" si="1"/>
        <v>0</v>
      </c>
    </row>
    <row r="10" spans="1:5" x14ac:dyDescent="0.25">
      <c r="A10" s="18" t="s">
        <v>45</v>
      </c>
      <c r="B10" s="21">
        <v>5</v>
      </c>
      <c r="C10" s="21">
        <v>10</v>
      </c>
      <c r="D10" s="21">
        <f t="shared" si="0"/>
        <v>5</v>
      </c>
      <c r="E10" s="22">
        <f t="shared" si="1"/>
        <v>0.5</v>
      </c>
    </row>
    <row r="11" spans="1:5" x14ac:dyDescent="0.25">
      <c r="A11" s="23" t="s">
        <v>19</v>
      </c>
      <c r="B11" s="24">
        <f>SUM(B5:B10)</f>
        <v>259</v>
      </c>
      <c r="C11" s="24">
        <f>SUM(C5:C10)</f>
        <v>760</v>
      </c>
      <c r="D11" s="24">
        <f>SUM(D5:D10)</f>
        <v>501</v>
      </c>
      <c r="E11" s="25">
        <f t="shared" si="1"/>
        <v>0.34078947368421053</v>
      </c>
    </row>
    <row r="12" spans="1:5" x14ac:dyDescent="0.25">
      <c r="A12" s="26"/>
      <c r="B12" s="27"/>
      <c r="C12" s="27"/>
      <c r="D12" s="27"/>
      <c r="E12" s="20"/>
    </row>
    <row r="13" spans="1:5" x14ac:dyDescent="0.25">
      <c r="A13" s="18" t="s">
        <v>38</v>
      </c>
      <c r="B13" s="19">
        <v>23</v>
      </c>
      <c r="C13" s="19">
        <v>110</v>
      </c>
      <c r="D13" s="19">
        <f t="shared" ref="D13:D20" si="2">C13-B13</f>
        <v>87</v>
      </c>
      <c r="E13" s="20">
        <f t="shared" si="1"/>
        <v>0.20909090909090908</v>
      </c>
    </row>
    <row r="14" spans="1:5" x14ac:dyDescent="0.25">
      <c r="A14" s="18" t="s">
        <v>37</v>
      </c>
      <c r="B14" s="19"/>
      <c r="C14" s="19">
        <v>10</v>
      </c>
      <c r="D14" s="19">
        <f t="shared" si="2"/>
        <v>10</v>
      </c>
      <c r="E14" s="20">
        <f t="shared" si="1"/>
        <v>0</v>
      </c>
    </row>
    <row r="15" spans="1:5" x14ac:dyDescent="0.25">
      <c r="A15" s="18" t="s">
        <v>39</v>
      </c>
      <c r="B15" s="19">
        <v>75</v>
      </c>
      <c r="C15" s="19">
        <v>600</v>
      </c>
      <c r="D15" s="19">
        <f t="shared" si="2"/>
        <v>525</v>
      </c>
      <c r="E15" s="20">
        <f t="shared" si="1"/>
        <v>0.125</v>
      </c>
    </row>
    <row r="16" spans="1:5" x14ac:dyDescent="0.25">
      <c r="A16" s="18" t="s">
        <v>20</v>
      </c>
      <c r="B16" s="19"/>
      <c r="C16" s="19">
        <v>7</v>
      </c>
      <c r="D16" s="19">
        <f t="shared" si="2"/>
        <v>7</v>
      </c>
      <c r="E16" s="20">
        <f t="shared" si="1"/>
        <v>0</v>
      </c>
    </row>
    <row r="17" spans="1:5" x14ac:dyDescent="0.25">
      <c r="A17" s="18" t="s">
        <v>21</v>
      </c>
      <c r="B17" s="19">
        <v>14</v>
      </c>
      <c r="C17" s="19">
        <v>15</v>
      </c>
      <c r="D17" s="19">
        <f t="shared" si="2"/>
        <v>1</v>
      </c>
      <c r="E17" s="20">
        <f t="shared" si="1"/>
        <v>0.93333333333333335</v>
      </c>
    </row>
    <row r="18" spans="1:5" x14ac:dyDescent="0.25">
      <c r="A18" s="18" t="s">
        <v>22</v>
      </c>
      <c r="B18" s="19"/>
      <c r="C18" s="19">
        <v>3</v>
      </c>
      <c r="D18" s="19">
        <f t="shared" si="2"/>
        <v>3</v>
      </c>
      <c r="E18" s="20">
        <f t="shared" si="1"/>
        <v>0</v>
      </c>
    </row>
    <row r="19" spans="1:5" x14ac:dyDescent="0.25">
      <c r="A19" s="18" t="s">
        <v>23</v>
      </c>
      <c r="B19" s="19">
        <v>8</v>
      </c>
      <c r="C19" s="19">
        <v>26</v>
      </c>
      <c r="D19" s="19">
        <f t="shared" si="2"/>
        <v>18</v>
      </c>
      <c r="E19" s="20">
        <f t="shared" si="1"/>
        <v>0.30769230769230771</v>
      </c>
    </row>
    <row r="20" spans="1:5" x14ac:dyDescent="0.25">
      <c r="A20" s="18" t="s">
        <v>24</v>
      </c>
      <c r="B20" s="21">
        <v>0.5</v>
      </c>
      <c r="C20" s="21">
        <v>34</v>
      </c>
      <c r="D20" s="21">
        <f t="shared" si="2"/>
        <v>33.5</v>
      </c>
      <c r="E20" s="22">
        <f t="shared" si="1"/>
        <v>1.4705882352941176E-2</v>
      </c>
    </row>
    <row r="21" spans="1:5" x14ac:dyDescent="0.25">
      <c r="A21" s="23" t="s">
        <v>25</v>
      </c>
      <c r="B21" s="24">
        <f>SUM(B13:B20)</f>
        <v>120.5</v>
      </c>
      <c r="C21" s="24">
        <f>SUM(C13:C20)</f>
        <v>805</v>
      </c>
      <c r="D21" s="24">
        <f>SUM(D13:D20)</f>
        <v>684.5</v>
      </c>
      <c r="E21" s="25">
        <f t="shared" si="1"/>
        <v>0.14968944099378881</v>
      </c>
    </row>
    <row r="22" spans="1:5" x14ac:dyDescent="0.25">
      <c r="A22" s="28"/>
      <c r="B22" s="27"/>
      <c r="C22" s="27"/>
      <c r="D22" s="27"/>
      <c r="E22" s="20"/>
    </row>
    <row r="23" spans="1:5" x14ac:dyDescent="0.25">
      <c r="A23" s="18" t="s">
        <v>26</v>
      </c>
      <c r="B23" s="21">
        <v>0.6</v>
      </c>
      <c r="C23" s="21">
        <v>12</v>
      </c>
      <c r="D23" s="21">
        <f t="shared" ref="D23" si="3">C23-B23</f>
        <v>11.4</v>
      </c>
      <c r="E23" s="22">
        <f t="shared" ref="E23" si="4">B23/C23</f>
        <v>4.9999999999999996E-2</v>
      </c>
    </row>
    <row r="24" spans="1:5" x14ac:dyDescent="0.25">
      <c r="A24" s="23" t="s">
        <v>27</v>
      </c>
      <c r="B24" s="24">
        <f>SUM(B23:B23)</f>
        <v>0.6</v>
      </c>
      <c r="C24" s="24">
        <f>SUM(C23:C23)</f>
        <v>12</v>
      </c>
      <c r="D24" s="24">
        <f>SUM(D23:D23)</f>
        <v>11.4</v>
      </c>
      <c r="E24" s="25">
        <f t="shared" si="1"/>
        <v>4.9999999999999996E-2</v>
      </c>
    </row>
    <row r="25" spans="1:5" x14ac:dyDescent="0.25">
      <c r="A25" s="28"/>
      <c r="B25" s="27"/>
      <c r="C25" s="27"/>
      <c r="D25" s="27"/>
      <c r="E25" s="20"/>
    </row>
    <row r="26" spans="1:5" x14ac:dyDescent="0.25">
      <c r="A26" s="18" t="s">
        <v>28</v>
      </c>
      <c r="B26" s="19">
        <v>35</v>
      </c>
      <c r="C26" s="19">
        <v>554</v>
      </c>
      <c r="D26" s="19">
        <f t="shared" ref="D26:D27" si="5">C26-B26</f>
        <v>519</v>
      </c>
      <c r="E26" s="20">
        <f t="shared" si="1"/>
        <v>6.3176895306859202E-2</v>
      </c>
    </row>
    <row r="27" spans="1:5" x14ac:dyDescent="0.25">
      <c r="A27" s="18" t="s">
        <v>29</v>
      </c>
      <c r="B27" s="21">
        <v>-24.9</v>
      </c>
      <c r="C27" s="21">
        <v>-808</v>
      </c>
      <c r="D27" s="21">
        <f t="shared" si="5"/>
        <v>-783.1</v>
      </c>
      <c r="E27" s="22">
        <f t="shared" si="1"/>
        <v>3.0816831683168316E-2</v>
      </c>
    </row>
    <row r="28" spans="1:5" x14ac:dyDescent="0.25">
      <c r="A28" s="23" t="s">
        <v>30</v>
      </c>
      <c r="B28" s="24">
        <f>B26+B27</f>
        <v>10.100000000000001</v>
      </c>
      <c r="C28" s="24">
        <f>C26+C27</f>
        <v>-254</v>
      </c>
      <c r="D28" s="24">
        <f>D26+D27</f>
        <v>-264.10000000000002</v>
      </c>
      <c r="E28" s="25">
        <f t="shared" si="1"/>
        <v>-3.9763779527559058E-2</v>
      </c>
    </row>
    <row r="29" spans="1:5" x14ac:dyDescent="0.25">
      <c r="A29" s="28"/>
      <c r="B29" s="27"/>
      <c r="C29" s="27"/>
      <c r="D29" s="27"/>
      <c r="E29" s="20"/>
    </row>
    <row r="30" spans="1:5" x14ac:dyDescent="0.25">
      <c r="A30" s="18" t="s">
        <v>31</v>
      </c>
      <c r="B30" s="21">
        <v>3.5</v>
      </c>
      <c r="C30" s="21">
        <v>7</v>
      </c>
      <c r="D30" s="21">
        <f t="shared" ref="D30" si="6">C30-B30</f>
        <v>3.5</v>
      </c>
      <c r="E30" s="22">
        <f t="shared" si="1"/>
        <v>0.5</v>
      </c>
    </row>
    <row r="31" spans="1:5" x14ac:dyDescent="0.25">
      <c r="A31" s="18" t="s">
        <v>41</v>
      </c>
      <c r="B31" s="24">
        <f>B30</f>
        <v>3.5</v>
      </c>
      <c r="C31" s="24">
        <f>C30</f>
        <v>7</v>
      </c>
      <c r="D31" s="24">
        <f>D30</f>
        <v>3.5</v>
      </c>
      <c r="E31" s="25">
        <f t="shared" si="1"/>
        <v>0.5</v>
      </c>
    </row>
    <row r="32" spans="1:5" x14ac:dyDescent="0.25">
      <c r="A32" s="29"/>
      <c r="B32" s="30"/>
      <c r="C32" s="30"/>
      <c r="D32" s="30"/>
      <c r="E32" s="20"/>
    </row>
    <row r="33" spans="1:5" x14ac:dyDescent="0.25">
      <c r="A33" s="31" t="s">
        <v>32</v>
      </c>
      <c r="B33" s="32">
        <f>B11+B21+B24+B28+B31</f>
        <v>393.70000000000005</v>
      </c>
      <c r="C33" s="32">
        <f>C11+C21+C24+C28+C31</f>
        <v>1330</v>
      </c>
      <c r="D33" s="32">
        <f>D11+D21+D24+D28+D31</f>
        <v>936.30000000000007</v>
      </c>
      <c r="E33" s="33">
        <f t="shared" si="1"/>
        <v>0.29601503759398501</v>
      </c>
    </row>
    <row r="34" spans="1:5" x14ac:dyDescent="0.25">
      <c r="A34" s="34"/>
      <c r="B34" s="34"/>
      <c r="C34" s="34"/>
      <c r="D34" s="34"/>
      <c r="E34" s="20"/>
    </row>
    <row r="35" spans="1:5" x14ac:dyDescent="0.25">
      <c r="A35" s="18" t="s">
        <v>33</v>
      </c>
      <c r="B35" s="19">
        <v>21</v>
      </c>
      <c r="C35" s="19">
        <v>168</v>
      </c>
      <c r="D35" s="19">
        <f t="shared" ref="D35:D38" si="7">C35-B35</f>
        <v>147</v>
      </c>
      <c r="E35" s="20">
        <f t="shared" si="1"/>
        <v>0.125</v>
      </c>
    </row>
    <row r="36" spans="1:5" x14ac:dyDescent="0.25">
      <c r="A36" s="18" t="s">
        <v>34</v>
      </c>
      <c r="B36" s="19">
        <v>3.7</v>
      </c>
      <c r="C36" s="19">
        <v>94</v>
      </c>
      <c r="D36" s="19">
        <f t="shared" si="7"/>
        <v>90.3</v>
      </c>
      <c r="E36" s="20">
        <f t="shared" si="1"/>
        <v>3.9361702127659576E-2</v>
      </c>
    </row>
    <row r="37" spans="1:5" x14ac:dyDescent="0.25">
      <c r="A37" s="18" t="s">
        <v>35</v>
      </c>
      <c r="B37" s="19">
        <v>12.2</v>
      </c>
      <c r="C37" s="19">
        <v>151</v>
      </c>
      <c r="D37" s="19">
        <f t="shared" si="7"/>
        <v>138.80000000000001</v>
      </c>
      <c r="E37" s="20">
        <f t="shared" si="1"/>
        <v>8.0794701986754966E-2</v>
      </c>
    </row>
    <row r="38" spans="1:5" x14ac:dyDescent="0.25">
      <c r="A38" s="18" t="s">
        <v>40</v>
      </c>
      <c r="B38" s="19"/>
      <c r="C38" s="19">
        <v>35</v>
      </c>
      <c r="D38" s="19">
        <f t="shared" si="7"/>
        <v>35</v>
      </c>
      <c r="E38" s="20">
        <f t="shared" si="1"/>
        <v>0</v>
      </c>
    </row>
    <row r="39" spans="1:5" x14ac:dyDescent="0.25">
      <c r="A39" s="35" t="s">
        <v>36</v>
      </c>
      <c r="B39" s="36">
        <f>SUM(B33:B38)</f>
        <v>430.6</v>
      </c>
      <c r="C39" s="36">
        <f>SUM(C33:C38)</f>
        <v>1778</v>
      </c>
      <c r="D39" s="36">
        <f>SUM(D33:D38)</f>
        <v>1347.4</v>
      </c>
      <c r="E39" s="37">
        <f t="shared" si="1"/>
        <v>0.24218222722159732</v>
      </c>
    </row>
  </sheetData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80" zoomScaleNormal="80" workbookViewId="0">
      <selection activeCell="R16" sqref="R16"/>
    </sheetView>
  </sheetViews>
  <sheetFormatPr defaultRowHeight="15" x14ac:dyDescent="0.25"/>
  <sheetData>
    <row r="1" spans="1:1" x14ac:dyDescent="0.25">
      <c r="A1" s="7"/>
    </row>
  </sheetData>
  <pageMargins left="0.7" right="0.7" top="0.75" bottom="0.75" header="0.3" footer="0.3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Rekstraryfirlit</vt:lpstr>
      <vt:lpstr>Fjárfestingar</vt:lpstr>
      <vt:lpstr>Rekstrarreikningur</vt:lpstr>
      <vt:lpstr>Fjárfestingar!Print_Area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Jens Lockton</dc:creator>
  <cp:lastModifiedBy>Pétur Jens Lockton</cp:lastModifiedBy>
  <cp:lastPrinted>2019-05-20T12:07:48Z</cp:lastPrinted>
  <dcterms:created xsi:type="dcterms:W3CDTF">2016-11-24T11:14:37Z</dcterms:created>
  <dcterms:modified xsi:type="dcterms:W3CDTF">2019-05-20T12:07:59Z</dcterms:modified>
</cp:coreProperties>
</file>