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N:\Árshlutauppgjör og staðgreiðsluyfirlit til bæjarráðs\"/>
    </mc:Choice>
  </mc:AlternateContent>
  <xr:revisionPtr revIDLastSave="0" documentId="10_ncr:100000_{29805DF8-2C0A-41EF-A330-E64BF419886F}" xr6:coauthVersionLast="31" xr6:coauthVersionMax="31" xr10:uidLastSave="{00000000-0000-0000-0000-000000000000}"/>
  <bookViews>
    <workbookView xWindow="0" yWindow="0" windowWidth="19200" windowHeight="6735" xr2:uid="{00000000-000D-0000-FFFF-FFFF00000000}"/>
  </bookViews>
  <sheets>
    <sheet name="Rekstraryfirlit" sheetId="12" r:id="rId1"/>
    <sheet name="Fjárfestingar" sheetId="11" r:id="rId2"/>
    <sheet name="Rekstrarreikningur" sheetId="10" r:id="rId3"/>
  </sheets>
  <definedNames>
    <definedName name="_xlnm.Print_Area" localSheetId="2">Rekstrarreikningur!#REF!</definedName>
    <definedName name="_xlnm.Print_Area" localSheetId="0">Rekstraryfirlit!$A$1:$K$230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0" i="12" l="1"/>
  <c r="G216" i="12"/>
  <c r="G213" i="12"/>
  <c r="G204" i="12"/>
  <c r="G198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6" i="12"/>
  <c r="E6" i="11" l="1"/>
  <c r="E35" i="11"/>
  <c r="D35" i="11"/>
  <c r="E18" i="11"/>
  <c r="E16" i="11"/>
  <c r="E15" i="11"/>
  <c r="E37" i="11"/>
  <c r="D37" i="11"/>
  <c r="E36" i="11"/>
  <c r="D36" i="11"/>
  <c r="E34" i="11"/>
  <c r="D34" i="11"/>
  <c r="C30" i="11"/>
  <c r="B30" i="11"/>
  <c r="E30" i="11" s="1"/>
  <c r="E29" i="11"/>
  <c r="D29" i="11"/>
  <c r="D30" i="11" s="1"/>
  <c r="C27" i="11"/>
  <c r="E26" i="11"/>
  <c r="D26" i="11"/>
  <c r="E25" i="11"/>
  <c r="C23" i="11"/>
  <c r="B23" i="11"/>
  <c r="E22" i="11"/>
  <c r="D22" i="11"/>
  <c r="D23" i="11" s="1"/>
  <c r="C20" i="11"/>
  <c r="B20" i="11"/>
  <c r="E19" i="11"/>
  <c r="D19" i="11"/>
  <c r="D18" i="11"/>
  <c r="E17" i="11"/>
  <c r="D17" i="11"/>
  <c r="D16" i="11"/>
  <c r="D15" i="11"/>
  <c r="E14" i="11"/>
  <c r="D14" i="11"/>
  <c r="E13" i="11"/>
  <c r="D13" i="11"/>
  <c r="E12" i="11"/>
  <c r="D12" i="11"/>
  <c r="C10" i="11"/>
  <c r="B10" i="11"/>
  <c r="E9" i="11"/>
  <c r="D9" i="11"/>
  <c r="E8" i="11"/>
  <c r="D8" i="11"/>
  <c r="E7" i="11"/>
  <c r="D7" i="11"/>
  <c r="D6" i="11"/>
  <c r="E5" i="11"/>
  <c r="D5" i="11"/>
  <c r="E23" i="11" l="1"/>
  <c r="E10" i="11"/>
  <c r="C32" i="11"/>
  <c r="C38" i="11" s="1"/>
  <c r="D20" i="11"/>
  <c r="E20" i="11"/>
  <c r="D10" i="11"/>
  <c r="D25" i="11"/>
  <c r="D27" i="11" s="1"/>
  <c r="B27" i="11"/>
  <c r="D32" i="11" l="1"/>
  <c r="D38" i="11" s="1"/>
  <c r="E27" i="11"/>
  <c r="B32" i="11"/>
  <c r="E32" i="11" l="1"/>
  <c r="B38" i="11"/>
  <c r="E38" i="11" s="1"/>
  <c r="I194" i="12" l="1"/>
  <c r="I4" i="12" s="1"/>
  <c r="D142" i="12"/>
  <c r="C134" i="12"/>
  <c r="D134" i="12"/>
  <c r="J4" i="12"/>
  <c r="C4" i="12"/>
  <c r="D4" i="12"/>
  <c r="E4" i="12"/>
  <c r="F4" i="12"/>
  <c r="H4" i="12"/>
  <c r="B4" i="12"/>
  <c r="J228" i="12"/>
  <c r="I228" i="12"/>
  <c r="J196" i="12"/>
  <c r="J230" i="12" s="1"/>
  <c r="J194" i="12"/>
  <c r="K228" i="12"/>
  <c r="I196" i="12" l="1"/>
  <c r="I230" i="12" s="1"/>
  <c r="K194" i="12"/>
  <c r="K7" i="12" l="1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6" i="12"/>
  <c r="G188" i="12"/>
  <c r="G189" i="12"/>
  <c r="G190" i="12"/>
  <c r="G191" i="12"/>
  <c r="G192" i="12"/>
  <c r="G199" i="12"/>
  <c r="G200" i="12"/>
  <c r="G201" i="12"/>
  <c r="G202" i="12"/>
  <c r="G203" i="12"/>
  <c r="G205" i="12"/>
  <c r="G206" i="12"/>
  <c r="G207" i="12"/>
  <c r="G208" i="12"/>
  <c r="G209" i="12"/>
  <c r="G210" i="12"/>
  <c r="G211" i="12"/>
  <c r="G212" i="12"/>
  <c r="G214" i="12"/>
  <c r="G217" i="12"/>
  <c r="G218" i="12"/>
  <c r="G219" i="12"/>
  <c r="G221" i="12"/>
  <c r="G222" i="12"/>
  <c r="G223" i="12"/>
  <c r="G224" i="12"/>
  <c r="G225" i="12"/>
  <c r="G226" i="12"/>
  <c r="K4" i="12" l="1"/>
  <c r="K196" i="12"/>
  <c r="K230" i="12" s="1"/>
  <c r="G4" i="12"/>
</calcChain>
</file>

<file path=xl/sharedStrings.xml><?xml version="1.0" encoding="utf-8"?>
<sst xmlns="http://schemas.openxmlformats.org/spreadsheetml/2006/main" count="267" uniqueCount="266">
  <si>
    <t>00  SKATTTEKJUR</t>
  </si>
  <si>
    <t>00010  Útsvör</t>
  </si>
  <si>
    <t>00060  Fasteignaskattar</t>
  </si>
  <si>
    <t>00350  Lóðarleiga</t>
  </si>
  <si>
    <t>02  FÉLAGSÞJÓNUSTA</t>
  </si>
  <si>
    <t>02010  Fjölskyldunefnd</t>
  </si>
  <si>
    <t>02020  Skrifstofa félagsþjónustu</t>
  </si>
  <si>
    <t>02110  Fjárhagsaðstoð</t>
  </si>
  <si>
    <t>02190  Önnur félagsleg aðstoð</t>
  </si>
  <si>
    <t>02330  Niðurgreiðsla dvalargjalda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</si>
  <si>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</si>
  <si>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</si>
  <si>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</si>
  <si>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</si>
  <si>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</si>
  <si>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</si>
  <si>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</si>
  <si>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02510  Málefni fatlaðra</t>
  </si>
  <si>
    <t>02520  Frekari liðveisla</t>
  </si>
  <si>
    <t>02564  Hulduhlíð búsetukjarni</t>
  </si>
  <si>
    <t>02565  Klapparhlíð búsetukjarni</t>
  </si>
  <si>
    <t>02566  Þverholt búsetukjarni</t>
  </si>
  <si>
    <t>02570  Skammtímavistun fyrir fatlaða</t>
  </si>
  <si>
    <t>02580  Dagþjónusta fyrir fatlaða</t>
  </si>
  <si>
    <t>02590  Stuðningsfjölskyldur</t>
  </si>
  <si>
    <t>02620  Fræðslu og forvarnarstarf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</si>
  <si>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</si>
  <si>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</si>
  <si>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</si>
  <si>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</si>
  <si>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</si>
  <si>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</si>
  <si>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</si>
  <si>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</si>
  <si>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</si>
  <si>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</si>
  <si>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</si>
  <si>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04203  Krikaskóli</t>
  </si>
  <si>
    <t>04205  Lágafellsskóli</t>
  </si>
  <si>
    <t>04206  Helgafellsskóli - Brúarland</t>
  </si>
  <si>
    <t>04208  Höfðaberg</t>
  </si>
  <si>
    <t>04270  Nemendur í öðrum skólum</t>
  </si>
  <si>
    <t>04281  Frístundasel Varmárskóla</t>
  </si>
  <si>
    <t>04283  Frístundasel Krikaskóla</t>
  </si>
  <si>
    <t>04285  Frístundasel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</si>
  <si>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</si>
  <si>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</si>
  <si>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</si>
  <si>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</si>
  <si>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</si>
  <si>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05  MENNINGARMÁL</t>
  </si>
  <si>
    <t>05010  Menningarmálanefnd</t>
  </si>
  <si>
    <t>05020  Skrifstofa menningarsviðs</t>
  </si>
  <si>
    <t>05030  Laxnesssetur</t>
  </si>
  <si>
    <t>05220  Bókasafn</t>
  </si>
  <si>
    <t>05310  Héraðskjalasafn</t>
  </si>
  <si>
    <t>05510  Lista og menningarsjóður</t>
  </si>
  <si>
    <t>05520  Listasalur</t>
  </si>
  <si>
    <t>05730  Áramót, þrettándi og öskudagur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</si>
  <si>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</si>
  <si>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</si>
  <si>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</si>
  <si>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</si>
  <si>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</si>
  <si>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</si>
  <si>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</si>
  <si>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</si>
  <si>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</si>
  <si>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</si>
  <si>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</si>
  <si>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</si>
  <si>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</si>
  <si>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</si>
  <si>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</si>
  <si>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</si>
  <si>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</si>
  <si>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Stjórn skíðasvæða höfuðborgarsvæðisins</t>
  </si>
  <si>
    <t>06860  Hestamannafélagið Hörður</t>
  </si>
  <si>
    <t>07  BRUNAMÁL OG ALMANNAVARNIR</t>
  </si>
  <si>
    <t>07210  Slökkvilið Höfuðborgarsvæðisins</t>
  </si>
  <si>
    <t>07410  Almannavarnanefnd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</si>
  <si>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</si>
  <si>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</si>
  <si>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</si>
  <si>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</si>
  <si>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</si>
  <si>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</si>
  <si>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</si>
  <si>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</si>
  <si>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</si>
  <si>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</si>
  <si>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</si>
  <si>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</si>
  <si>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</si>
  <si>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</si>
  <si>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</si>
  <si>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</si>
  <si>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</si>
  <si>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</si>
  <si>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</si>
  <si>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</si>
  <si>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</si>
  <si>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11020  Umhverfisdeild og Staðardagskrá 21</t>
  </si>
  <si>
    <t>11310  Garðyrkjudeild</t>
  </si>
  <si>
    <t>11410  Opin svæði</t>
  </si>
  <si>
    <t>11610  Jólaskreytingar</t>
  </si>
  <si>
    <t>13  ATVINNUMÁL</t>
  </si>
  <si>
    <t>13010  Þróunar- og ferðamálanefnd</t>
  </si>
  <si>
    <t>13210  Landbúnaður</t>
  </si>
  <si>
    <t>21  SAMEIGNINLEGUR KOSTNAÐUR</t>
  </si>
  <si>
    <t>21010  Bæjarstjórn</t>
  </si>
  <si>
    <t>21030  Bæjarráð</t>
  </si>
  <si>
    <t>21070  Endurskoðun</t>
  </si>
  <si>
    <t>21410  Skrifstofa bæjarfélagsins</t>
  </si>
  <si>
    <t>21420  Fjármáladeild</t>
  </si>
  <si>
    <t>21430  Mannauðsdeild</t>
  </si>
  <si>
    <t>21450  Upplýsingatækni</t>
  </si>
  <si>
    <t>21630  Hækkun lífeyrisskuldbindingar</t>
  </si>
  <si>
    <t>21640  Áfallið orlof</t>
  </si>
  <si>
    <t>21710  Vinarbæjartengsl</t>
  </si>
  <si>
    <t>28  FJÁRMUNATEKJUR, FJÁRMAGNSGJÖLD</t>
  </si>
  <si>
    <t>28010  Vaxta- og verðbótatekjur af veltufjármunum</t>
  </si>
  <si>
    <t>28020  Tekjur af eignahlutum</t>
  </si>
  <si>
    <t>28030  Vaxta og verðbótatekjur</t>
  </si>
  <si>
    <t>28110  Vaxta og verðbótagjöld</t>
  </si>
  <si>
    <t>31  EIGNASJÓÐUR REKSTUR</t>
  </si>
  <si>
    <t>31090  Gatnakerfi</t>
  </si>
  <si>
    <t>31100  Skrifstofa eignasjóðs</t>
  </si>
  <si>
    <t>31230  Brúarland</t>
  </si>
  <si>
    <t>31510  Ból við Varmárskóla</t>
  </si>
  <si>
    <t>31520  Tjaldsvæðið við Varmá</t>
  </si>
  <si>
    <t>31525  Ævintýragarður</t>
  </si>
  <si>
    <t>31535  Læknisbústaður</t>
  </si>
  <si>
    <t>31540  Hlégarður</t>
  </si>
  <si>
    <t>31545  Innréttingar í Hlaðhömrum</t>
  </si>
  <si>
    <t>31610  Gervigrasvellir</t>
  </si>
  <si>
    <t>31625  Golfvöllur</t>
  </si>
  <si>
    <t>31630  Stikaðar gönguleiðir</t>
  </si>
  <si>
    <t>31635  Bláfjöll skiðaaðstaða</t>
  </si>
  <si>
    <t>31700  Ýmsar fasteignir, lóðir og lendur</t>
  </si>
  <si>
    <t>31805  Leiga: Listaskóli</t>
  </si>
  <si>
    <t>31810  Leiga: Bókasafn og Héraðsskjalasafn</t>
  </si>
  <si>
    <t>31815  Leiga: 2. hæð í Kjarna</t>
  </si>
  <si>
    <t>31970  Fjármagnsliðir</t>
  </si>
  <si>
    <t>33  ÞJÓNUSTUSTÖÐ  REKSTUR</t>
  </si>
  <si>
    <t>33210  Þjónustustöð</t>
  </si>
  <si>
    <t>33230  Daglaunamenn</t>
  </si>
  <si>
    <t>33240  Trésmiðja</t>
  </si>
  <si>
    <t>33310  Vélar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</si>
  <si>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</si>
  <si>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</si>
  <si>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</si>
  <si>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</si>
  <si>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</si>
  <si>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</si>
  <si>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</si>
  <si>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</si>
  <si>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</si>
  <si>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</si>
  <si>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47810  Fjármunatekjur</t>
  </si>
  <si>
    <t>61  FÉLAGSLEGAR ÍBÚÐIR</t>
  </si>
  <si>
    <t>63  HJÚKRUNARHEIMILIÐ HAMRAR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</si>
  <si>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</si>
  <si>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</si>
  <si>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</si>
  <si>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</si>
  <si>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</si>
  <si>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Frávik</t>
  </si>
  <si>
    <t>Málaflokkur / deild</t>
  </si>
  <si>
    <t>Samtals     tekjur</t>
  </si>
  <si>
    <t>Afskriftir</t>
  </si>
  <si>
    <t>Samtals gjöld</t>
  </si>
  <si>
    <t>Fjármagns-liðir</t>
  </si>
  <si>
    <t>Rekstrar- niðurstaða</t>
  </si>
  <si>
    <t>Fjárhags-áætlun</t>
  </si>
  <si>
    <t>Rekstrarniðurstaða  A-hluta</t>
  </si>
  <si>
    <t>Millifærslur</t>
  </si>
  <si>
    <t>Rekstrarniðurstaða A og B-hluta</t>
  </si>
  <si>
    <t>SAMTALS</t>
  </si>
  <si>
    <t>02567  Heimili fyrir börn</t>
  </si>
  <si>
    <t>02180  Sérstakur húsnæðisstuðningur</t>
  </si>
  <si>
    <t>11810  Styrkir</t>
  </si>
  <si>
    <t>02650  Jafnréttismál</t>
  </si>
  <si>
    <t>09010  Skipulagsnefnd</t>
  </si>
  <si>
    <t>Mosfellsbær - rekstur janúar til mars 2018</t>
  </si>
  <si>
    <t>02170  Móttaka flóttafólks</t>
  </si>
  <si>
    <t>02810  Ýmsir styrkir - félagsmál</t>
  </si>
  <si>
    <t>04289  Frístund fatlaðra</t>
  </si>
  <si>
    <t>04810  Ýmsir styrkir - fræðslumál</t>
  </si>
  <si>
    <t>06890  Ýmsir styrkir - æskulýðs og íþr.mál</t>
  </si>
  <si>
    <t>09020  Skrifstofa umhverfissviðs</t>
  </si>
  <si>
    <t>10030  Viðhald gatnakerfis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</si>
  <si>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</si>
  <si>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</si>
  <si>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</si>
  <si>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</si>
  <si>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</si>
  <si>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</si>
  <si>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</si>
  <si>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</si>
  <si>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</si>
  <si>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</si>
  <si>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31440  Borgarholtsskóli - afskriftir</t>
  </si>
  <si>
    <t>31445  Framhaldsskóli Mosfellsbæjar - afskriftir</t>
  </si>
  <si>
    <t>31515  Þjónustustöð - fasteign</t>
  </si>
  <si>
    <t>31530  Kjarni - fasteign</t>
  </si>
  <si>
    <t>31605  Íþróttamiðstöðin að Varmá - fasteign</t>
  </si>
  <si>
    <t>31615  Tungubakkar - fasteign</t>
  </si>
  <si>
    <t>31620  Íþróttamiðstöðin Lágafelli - fasteign</t>
  </si>
  <si>
    <t>33510  Bifreiðar þjónustustöðvar</t>
  </si>
  <si>
    <t>43890  Afskriftir vatnsveitu</t>
  </si>
  <si>
    <t>47250  Bifreiðar hitaveitu</t>
  </si>
  <si>
    <t>47840  Fjármagnsgjöld hitaveitu</t>
  </si>
  <si>
    <t>47890  Afskriftir hitaveitu</t>
  </si>
  <si>
    <t>61020  Sameiginlegur kostnaður - fél. íbúða</t>
  </si>
  <si>
    <t>63089  Afskriftir Hamra</t>
  </si>
  <si>
    <t>63210  Hjúkrunarheimilið Hamrar - fasteign</t>
  </si>
  <si>
    <t>63840  Fjármagnsgjöld Hamra</t>
  </si>
  <si>
    <t>65840  Fjármagnsgjöld fráveitu</t>
  </si>
  <si>
    <t>65890  Afskriftir fráveitu</t>
  </si>
  <si>
    <t>61xxx  Rekstur íbúða</t>
  </si>
  <si>
    <t>Laun og    launatengd    gjöld</t>
  </si>
  <si>
    <t>0120  Jöfnunarsjóður - Útgjaldajöfnunarframlag</t>
  </si>
  <si>
    <t>0130  Jöfnunarsjóður - Framlag v/grunnskóla</t>
  </si>
  <si>
    <t>0140  Jöfnunarsjóður - Framlag v/nýbúa</t>
  </si>
  <si>
    <t>0145  Jöfnunarsjóður - Framlag v/sérþarfa fatlaðra nemenda</t>
  </si>
  <si>
    <t>0148  Jöfnunarsjóður - Framlag v/málefna fatlaðra</t>
  </si>
  <si>
    <t>0160  Jöfnunarsjóður - Jöfnunarframlag fasteignaskatta</t>
  </si>
  <si>
    <t>10  UMFERÐAR- OG SAMGÖNGUMÁL</t>
  </si>
  <si>
    <t>Breyting lífeyrisskuld-bindinga</t>
  </si>
  <si>
    <t>Annar rekstrar-kostnaður</t>
  </si>
  <si>
    <t>31010  Byggingaréttargjöld</t>
  </si>
  <si>
    <t>A hluti (í þús.kr.)</t>
  </si>
  <si>
    <t>Fjárfest í janúar til mars</t>
  </si>
  <si>
    <t>Fjárfestinga-áætlun ársins</t>
  </si>
  <si>
    <t>Óráðstafað af áætlun ársins</t>
  </si>
  <si>
    <t>Nýting í %</t>
  </si>
  <si>
    <t xml:space="preserve">Varmárskóli - endurbætur </t>
  </si>
  <si>
    <t>Lágafellsskóli - endurbætur</t>
  </si>
  <si>
    <t>Helgafellsskóli - nýbygging</t>
  </si>
  <si>
    <t>Færanlegar kennslustofur</t>
  </si>
  <si>
    <t>Leikskólar - aðstaða fyrir 1-2ja ára börn</t>
  </si>
  <si>
    <t>Samtals fjárfest í skólum</t>
  </si>
  <si>
    <t>Ævintýragarður</t>
  </si>
  <si>
    <t>Skátaheimili</t>
  </si>
  <si>
    <t>Stikaðar gönguleiðir</t>
  </si>
  <si>
    <t>Golfvellir</t>
  </si>
  <si>
    <t>Skíðasvæði</t>
  </si>
  <si>
    <t>Samtals fjárfest í íþr. og tómst. mannvirkjum</t>
  </si>
  <si>
    <t>Hlégarður</t>
  </si>
  <si>
    <t>Samtals fjárfest í öðrum mannvirkum</t>
  </si>
  <si>
    <t>Fjárfest í gatnagerð</t>
  </si>
  <si>
    <t>Tekjur af gatnagerðargjöldum</t>
  </si>
  <si>
    <r>
      <t xml:space="preserve">Samtals fjárfest í gatnagerð </t>
    </r>
    <r>
      <rPr>
        <sz val="11"/>
        <rFont val="Calibri"/>
        <family val="2"/>
        <scheme val="minor"/>
      </rPr>
      <t>(nettó)</t>
    </r>
  </si>
  <si>
    <t>Bifreiðar og tæki</t>
  </si>
  <si>
    <t>Samtals fjárfestingar  A-hluta</t>
  </si>
  <si>
    <t>Fjárfesti í fráveitu (nettó)</t>
  </si>
  <si>
    <t>Fjárfest í hitaveitu (nettó)</t>
  </si>
  <si>
    <t>Fjárfesti í vatnsveitu (nettó)</t>
  </si>
  <si>
    <t>Samtals fjárfestingar í A og B hluta</t>
  </si>
  <si>
    <t>Íþróttamiðstöðin að Lágafelli</t>
  </si>
  <si>
    <t>Íþróttamiðstöðin að Varmá</t>
  </si>
  <si>
    <t>Fjölnota íþróttahús</t>
  </si>
  <si>
    <t>Fjárfesti í félagslegum íbúðum</t>
  </si>
  <si>
    <t>Fjárfesting janúar til mars 2018</t>
  </si>
  <si>
    <t>Samtals fjárfest í bifreiðum og tækjum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</si>
</sst>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mkr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Book Antiqua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4" fillId="0" borderId="0" xfId="0" applyNumberFormat="1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6" fillId="0" borderId="0" xfId="0" applyFont="1" applyBorder="1" applyAlignment="1">
      <alignment horizont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left" indent="3"/>
    </xf>
    <xf numFmtId="3" fontId="1" fillId="0" borderId="0" xfId="0" applyNumberFormat="1" applyFont="1" applyFill="1"/>
    <xf numFmtId="3" fontId="1" fillId="0" borderId="2" xfId="0" applyNumberFormat="1" applyFont="1" applyBorder="1"/>
    <xf numFmtId="0" fontId="9" fillId="0" borderId="0" xfId="1" applyFont="1" applyBorder="1"/>
    <xf numFmtId="0" fontId="10" fillId="0" borderId="0" xfId="1" applyFont="1" applyBorder="1"/>
    <xf numFmtId="0" fontId="3" fillId="0" borderId="0" xfId="1"/>
    <xf numFmtId="0" fontId="11" fillId="3" borderId="1" xfId="1" applyFont="1" applyFill="1" applyBorder="1"/>
    <xf numFmtId="1" fontId="12" fillId="4" borderId="1" xfId="1" applyNumberFormat="1" applyFont="1" applyFill="1" applyBorder="1" applyAlignment="1">
      <alignment horizontal="center" wrapText="1"/>
    </xf>
    <xf numFmtId="0" fontId="3" fillId="0" borderId="3" xfId="1" applyFont="1" applyFill="1" applyBorder="1"/>
    <xf numFmtId="3" fontId="3" fillId="0" borderId="4" xfId="1" applyNumberFormat="1" applyFont="1" applyFill="1" applyBorder="1"/>
    <xf numFmtId="3" fontId="3" fillId="0" borderId="3" xfId="1" applyNumberFormat="1" applyBorder="1"/>
    <xf numFmtId="0" fontId="0" fillId="0" borderId="3" xfId="0" applyFill="1" applyBorder="1"/>
    <xf numFmtId="164" fontId="0" fillId="0" borderId="3" xfId="0" applyNumberFormat="1" applyFont="1" applyFill="1" applyBorder="1"/>
    <xf numFmtId="9" fontId="0" fillId="0" borderId="3" xfId="2" applyFont="1" applyFill="1" applyBorder="1"/>
    <xf numFmtId="164" fontId="0" fillId="0" borderId="5" xfId="0" applyNumberFormat="1" applyFont="1" applyFill="1" applyBorder="1"/>
    <xf numFmtId="9" fontId="0" fillId="0" borderId="5" xfId="2" applyFont="1" applyFill="1" applyBorder="1"/>
    <xf numFmtId="0" fontId="11" fillId="0" borderId="3" xfId="0" applyFont="1" applyFill="1" applyBorder="1"/>
    <xf numFmtId="164" fontId="11" fillId="0" borderId="3" xfId="0" applyNumberFormat="1" applyFont="1" applyFill="1" applyBorder="1"/>
    <xf numFmtId="9" fontId="1" fillId="0" borderId="3" xfId="2" applyFont="1" applyFill="1" applyBorder="1"/>
    <xf numFmtId="0" fontId="13" fillId="0" borderId="3" xfId="1" applyFont="1" applyFill="1" applyBorder="1"/>
    <xf numFmtId="3" fontId="13" fillId="0" borderId="4" xfId="1" applyNumberFormat="1" applyFont="1" applyFill="1" applyBorder="1"/>
    <xf numFmtId="0" fontId="0" fillId="0" borderId="3" xfId="0" applyFont="1" applyFill="1" applyBorder="1"/>
    <xf numFmtId="0" fontId="15" fillId="0" borderId="3" xfId="1" applyFont="1" applyFill="1" applyBorder="1"/>
    <xf numFmtId="3" fontId="13" fillId="0" borderId="3" xfId="1" applyNumberFormat="1" applyFont="1" applyFill="1" applyBorder="1"/>
    <xf numFmtId="0" fontId="11" fillId="0" borderId="6" xfId="1" applyFont="1" applyFill="1" applyBorder="1"/>
    <xf numFmtId="164" fontId="11" fillId="0" borderId="1" xfId="0" applyNumberFormat="1" applyFont="1" applyFill="1" applyBorder="1"/>
    <xf numFmtId="9" fontId="1" fillId="0" borderId="7" xfId="2" applyFont="1" applyFill="1" applyBorder="1"/>
    <xf numFmtId="0" fontId="13" fillId="0" borderId="3" xfId="1" applyFont="1" applyBorder="1"/>
    <xf numFmtId="0" fontId="11" fillId="5" borderId="1" xfId="1" applyFont="1" applyFill="1" applyBorder="1"/>
    <xf numFmtId="164" fontId="11" fillId="5" borderId="1" xfId="0" applyNumberFormat="1" applyFont="1" applyFill="1" applyBorder="1"/>
    <xf numFmtId="9" fontId="11" fillId="5" borderId="1" xfId="0" applyNumberFormat="1" applyFont="1" applyFill="1" applyBorder="1"/>
    <xf numFmtId="0" fontId="16" fillId="0" borderId="0" xfId="1" applyFont="1" applyBorder="1"/>
    <xf numFmtId="3" fontId="3" fillId="0" borderId="0" xfId="1" applyNumberFormat="1" applyBorder="1"/>
    <xf numFmtId="9" fontId="0" fillId="0" borderId="0" xfId="2" applyFont="1" applyFill="1" applyBorder="1"/>
    <xf numFmtId="0" fontId="0" fillId="0" borderId="0" xfId="0" applyFill="1" applyBorder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58273</xdr:colOff>
      <xdr:row>34</xdr:row>
      <xdr:rowOff>74083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103E87-20AB-438B-A07E-0BEAA1BB8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514105" cy="6191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1"/>
  <sheetViews>
    <sheetView tabSelected="1" zoomScale="80" zoomScaleNormal="80" workbookViewId="0">
      <pane ySplit="3" topLeftCell="A4" activePane="bottomLeft" state="frozen"/>
      <selection pane="bottomLeft" activeCell="G232" sqref="G232"/>
    </sheetView>
  </sheetViews>
  <sheetFormatPr defaultRowHeight="14.25" outlineLevelRow="1" outlineLevelCol="1" x14ac:dyDescent="0.45"/>
  <cols>
    <col min="1" max="1" width="35.6640625" customWidth="1"/>
    <col min="2" max="3" width="14.33203125" customWidth="1" outlineLevel="1"/>
    <col min="4" max="4" width="14.33203125" style="10" customWidth="1" outlineLevel="1"/>
    <col min="5" max="6" width="14.33203125" customWidth="1" outlineLevel="1"/>
    <col min="7" max="7" width="14.33203125" style="10" customWidth="1" outlineLevel="1"/>
    <col min="8" max="8" width="14.33203125" customWidth="1" outlineLevel="1"/>
    <col min="9" max="10" width="14.33203125" customWidth="1"/>
    <col min="11" max="11" width="15.3984375" style="10" customWidth="1"/>
    <col min="12" max="12" width="9.3984375" style="10" customWidth="1"/>
  </cols>
  <sheetData>
    <row r="1" spans="1:12" ht="23.25" x14ac:dyDescent="0.7">
      <c r="A1" s="3" t="s">
        <v>184</v>
      </c>
      <c r="B1" s="2"/>
      <c r="H1" s="1"/>
    </row>
    <row r="2" spans="1:12" x14ac:dyDescent="0.45">
      <c r="B2" s="4"/>
      <c r="C2" s="4"/>
      <c r="D2" s="4"/>
      <c r="E2" s="4"/>
      <c r="F2" s="4"/>
      <c r="G2" s="4"/>
      <c r="H2" s="4"/>
    </row>
    <row r="3" spans="1:12" s="8" customFormat="1" ht="60.75" customHeight="1" x14ac:dyDescent="0.5">
      <c r="A3" s="5" t="s">
        <v>168</v>
      </c>
      <c r="B3" s="6" t="s">
        <v>169</v>
      </c>
      <c r="C3" s="6" t="s">
        <v>221</v>
      </c>
      <c r="D3" s="6" t="s">
        <v>229</v>
      </c>
      <c r="E3" s="6" t="s">
        <v>230</v>
      </c>
      <c r="F3" s="6" t="s">
        <v>170</v>
      </c>
      <c r="G3" s="6" t="s">
        <v>171</v>
      </c>
      <c r="H3" s="6" t="s">
        <v>172</v>
      </c>
      <c r="I3" s="7" t="s">
        <v>173</v>
      </c>
      <c r="J3" s="7" t="s">
        <v>174</v>
      </c>
      <c r="K3" s="6" t="s">
        <v>167</v>
      </c>
      <c r="L3" s="9"/>
    </row>
    <row r="4" spans="1:12" s="12" customFormat="1" x14ac:dyDescent="0.45">
      <c r="A4" s="12" t="s">
        <v>178</v>
      </c>
      <c r="B4" s="13">
        <f>B6+B16+B43+B69+B80+B98+B101+B106+B115+B124+B131+B134+B145+B150+B187+B198+B204+B213+B216+B220</f>
        <v>-3199832051</v>
      </c>
      <c r="C4" s="13">
        <f t="shared" ref="C4:H4" si="0">C6+C16+C43+C69+C80+C98+C101+C106+C115+C124+C131+C134+C145+C150+C187+C198+C204+C213+C216+C220</f>
        <v>1086126845</v>
      </c>
      <c r="D4" s="13">
        <f t="shared" si="0"/>
        <v>52277988</v>
      </c>
      <c r="E4" s="13">
        <f t="shared" si="0"/>
        <v>1687129889</v>
      </c>
      <c r="F4" s="13">
        <f t="shared" si="0"/>
        <v>88129037</v>
      </c>
      <c r="G4" s="13">
        <f t="shared" si="0"/>
        <v>2913663759</v>
      </c>
      <c r="H4" s="13">
        <f t="shared" si="0"/>
        <v>132945850</v>
      </c>
      <c r="I4" s="13">
        <f>I6+I16+I43+I69+I80+I98+I101+I106+I115+I124+I131+I134+I145+I150+I187+I198+I204+I213+I216+I220+I194+I228</f>
        <v>-143322442</v>
      </c>
      <c r="J4" s="13">
        <f t="shared" ref="J4:K4" si="1">J6+J16+J43+J69+J80+J98+J101+J106+J115+J124+J131+J134+J145+J150+J187+J198+J204+J213+J216+J220+J194+J228</f>
        <v>7735235</v>
      </c>
      <c r="K4" s="13">
        <f t="shared" si="1"/>
        <v>-151057677</v>
      </c>
    </row>
    <row r="5" spans="1:12" s="10" customFormat="1" x14ac:dyDescent="0.45">
      <c r="B5" s="11"/>
      <c r="I5" s="11"/>
      <c r="J5" s="11"/>
    </row>
    <row r="6" spans="1:12" s="12" customFormat="1" x14ac:dyDescent="0.45">
      <c r="A6" s="12" t="s">
        <v>0</v>
      </c>
      <c r="B6" s="13">
        <v>-2055627745</v>
      </c>
      <c r="C6" s="12">
        <v>0</v>
      </c>
      <c r="D6" s="12">
        <v>0</v>
      </c>
      <c r="E6" s="12">
        <v>0</v>
      </c>
      <c r="F6" s="12">
        <v>0</v>
      </c>
      <c r="G6" s="12">
        <f>C6+D6+E6+F6</f>
        <v>0</v>
      </c>
      <c r="H6" s="12">
        <v>0</v>
      </c>
      <c r="I6" s="13">
        <v>-2055627745</v>
      </c>
      <c r="J6" s="13">
        <v>-1988777125</v>
      </c>
      <c r="K6" s="13">
        <f>I6-J6</f>
        <v>-66850620</v>
      </c>
      <c r="L6" s="13"/>
    </row>
    <row r="7" spans="1:12" hidden="1" outlineLevel="1" x14ac:dyDescent="0.45">
      <c r="A7" t="s">
        <v>1</v>
      </c>
      <c r="B7" s="11">
        <v>-1386172389</v>
      </c>
      <c r="C7" s="10">
        <v>0</v>
      </c>
      <c r="D7">
        <v>0</v>
      </c>
      <c r="E7">
        <v>0</v>
      </c>
      <c r="F7">
        <v>0</v>
      </c>
      <c r="G7" s="10">
        <f t="shared" ref="G7:G70" si="2">C7+D7+E7+F7</f>
        <v>0</v>
      </c>
      <c r="H7">
        <v>0</v>
      </c>
      <c r="I7" s="11">
        <v>-1386172389</v>
      </c>
      <c r="J7" s="11">
        <v>-1372500000</v>
      </c>
      <c r="K7" s="11">
        <f t="shared" ref="K7:K61" si="3">I7-J7</f>
        <v>-13672389</v>
      </c>
      <c r="L7" s="11"/>
    </row>
    <row r="8" spans="1:12" hidden="1" outlineLevel="1" x14ac:dyDescent="0.45">
      <c r="A8" t="s">
        <v>2</v>
      </c>
      <c r="B8" s="11">
        <v>-218408669</v>
      </c>
      <c r="C8" s="10">
        <v>0</v>
      </c>
      <c r="D8">
        <v>0</v>
      </c>
      <c r="E8">
        <v>0</v>
      </c>
      <c r="F8">
        <v>0</v>
      </c>
      <c r="G8" s="10">
        <f t="shared" si="2"/>
        <v>0</v>
      </c>
      <c r="H8">
        <v>0</v>
      </c>
      <c r="I8" s="11">
        <v>-218408669</v>
      </c>
      <c r="J8" s="11">
        <v>-215596500</v>
      </c>
      <c r="K8" s="11">
        <f t="shared" si="3"/>
        <v>-2812169</v>
      </c>
      <c r="L8" s="11"/>
    </row>
    <row r="9" spans="1:12" s="10" customFormat="1" hidden="1" outlineLevel="1" x14ac:dyDescent="0.45">
      <c r="A9" s="10" t="s">
        <v>222</v>
      </c>
      <c r="B9" s="11">
        <v>-50273049</v>
      </c>
      <c r="C9" s="10">
        <v>0</v>
      </c>
      <c r="D9" s="10">
        <v>0</v>
      </c>
      <c r="E9" s="10">
        <v>0</v>
      </c>
      <c r="F9" s="10">
        <v>0</v>
      </c>
      <c r="G9" s="10">
        <f t="shared" si="2"/>
        <v>0</v>
      </c>
      <c r="H9" s="10">
        <v>0</v>
      </c>
      <c r="I9" s="11">
        <v>-50273049</v>
      </c>
      <c r="J9" s="11">
        <v>-46221816</v>
      </c>
      <c r="K9" s="11">
        <f t="shared" si="3"/>
        <v>-4051233</v>
      </c>
      <c r="L9" s="11"/>
    </row>
    <row r="10" spans="1:12" s="10" customFormat="1" hidden="1" outlineLevel="1" x14ac:dyDescent="0.45">
      <c r="A10" s="10" t="s">
        <v>223</v>
      </c>
      <c r="B10" s="11">
        <v>-101268463</v>
      </c>
      <c r="C10" s="10">
        <v>0</v>
      </c>
      <c r="D10" s="10">
        <v>0</v>
      </c>
      <c r="E10" s="10">
        <v>0</v>
      </c>
      <c r="F10" s="10">
        <v>0</v>
      </c>
      <c r="G10" s="10">
        <f t="shared" si="2"/>
        <v>0</v>
      </c>
      <c r="H10" s="10">
        <v>0</v>
      </c>
      <c r="I10" s="11">
        <v>-101268463</v>
      </c>
      <c r="J10" s="11">
        <v>-94636362</v>
      </c>
      <c r="K10" s="11">
        <f t="shared" si="3"/>
        <v>-6632101</v>
      </c>
      <c r="L10" s="11"/>
    </row>
    <row r="11" spans="1:12" s="10" customFormat="1" hidden="1" outlineLevel="1" x14ac:dyDescent="0.45">
      <c r="A11" s="10" t="s">
        <v>224</v>
      </c>
      <c r="B11" s="11">
        <v>-1982499</v>
      </c>
      <c r="C11" s="10">
        <v>0</v>
      </c>
      <c r="D11" s="10">
        <v>0</v>
      </c>
      <c r="E11" s="10">
        <v>0</v>
      </c>
      <c r="F11" s="10">
        <v>0</v>
      </c>
      <c r="G11" s="10">
        <f t="shared" si="2"/>
        <v>0</v>
      </c>
      <c r="H11" s="10">
        <v>0</v>
      </c>
      <c r="I11" s="11">
        <v>-1982499</v>
      </c>
      <c r="J11" s="11">
        <v>-2000001</v>
      </c>
      <c r="K11" s="11">
        <f t="shared" si="3"/>
        <v>17502</v>
      </c>
      <c r="L11" s="11"/>
    </row>
    <row r="12" spans="1:12" s="10" customFormat="1" hidden="1" outlineLevel="1" x14ac:dyDescent="0.45">
      <c r="A12" s="10" t="s">
        <v>225</v>
      </c>
      <c r="B12" s="11">
        <v>-15924999</v>
      </c>
      <c r="C12" s="10">
        <v>0</v>
      </c>
      <c r="D12" s="10">
        <v>0</v>
      </c>
      <c r="E12" s="10">
        <v>0</v>
      </c>
      <c r="F12" s="10">
        <v>0</v>
      </c>
      <c r="G12" s="10">
        <f t="shared" si="2"/>
        <v>0</v>
      </c>
      <c r="H12" s="10">
        <v>0</v>
      </c>
      <c r="I12" s="11">
        <v>-15924999</v>
      </c>
      <c r="J12" s="11">
        <v>-16000003</v>
      </c>
      <c r="K12" s="11">
        <f t="shared" si="3"/>
        <v>75004</v>
      </c>
      <c r="L12" s="11"/>
    </row>
    <row r="13" spans="1:12" s="10" customFormat="1" hidden="1" outlineLevel="1" x14ac:dyDescent="0.45">
      <c r="A13" s="10" t="s">
        <v>226</v>
      </c>
      <c r="B13" s="11">
        <v>-242886914</v>
      </c>
      <c r="C13" s="10">
        <v>0</v>
      </c>
      <c r="D13" s="10">
        <v>0</v>
      </c>
      <c r="E13" s="10">
        <v>0</v>
      </c>
      <c r="F13" s="10">
        <v>0</v>
      </c>
      <c r="G13" s="10">
        <f t="shared" si="2"/>
        <v>0</v>
      </c>
      <c r="H13" s="10">
        <v>0</v>
      </c>
      <c r="I13" s="11">
        <v>-242886914</v>
      </c>
      <c r="J13" s="11">
        <v>-204205500</v>
      </c>
      <c r="K13" s="11">
        <f t="shared" si="3"/>
        <v>-38681414</v>
      </c>
      <c r="L13" s="11"/>
    </row>
    <row r="14" spans="1:12" s="10" customFormat="1" hidden="1" outlineLevel="1" x14ac:dyDescent="0.45">
      <c r="A14" s="10" t="s">
        <v>227</v>
      </c>
      <c r="B14" s="11">
        <v>-7019474</v>
      </c>
      <c r="C14" s="10">
        <v>0</v>
      </c>
      <c r="D14" s="10">
        <v>0</v>
      </c>
      <c r="E14" s="10">
        <v>0</v>
      </c>
      <c r="F14" s="10">
        <v>0</v>
      </c>
      <c r="G14" s="10">
        <f t="shared" si="2"/>
        <v>0</v>
      </c>
      <c r="H14" s="10">
        <v>0</v>
      </c>
      <c r="I14" s="11">
        <v>-7019474</v>
      </c>
      <c r="J14" s="11">
        <v>-6444444</v>
      </c>
      <c r="K14" s="11">
        <f t="shared" si="3"/>
        <v>-575030</v>
      </c>
      <c r="L14" s="11"/>
    </row>
    <row r="15" spans="1:12" hidden="1" outlineLevel="1" x14ac:dyDescent="0.45">
      <c r="A15" t="s">
        <v>3</v>
      </c>
      <c r="B15" s="11">
        <v>-31691289</v>
      </c>
      <c r="C15" s="10">
        <v>0</v>
      </c>
      <c r="D15">
        <v>0</v>
      </c>
      <c r="E15">
        <v>0</v>
      </c>
      <c r="F15">
        <v>0</v>
      </c>
      <c r="G15" s="10">
        <f t="shared" si="2"/>
        <v>0</v>
      </c>
      <c r="H15">
        <v>0</v>
      </c>
      <c r="I15" s="11">
        <v>-31691289</v>
      </c>
      <c r="J15" s="11">
        <v>-31172499</v>
      </c>
      <c r="K15" s="11">
        <f t="shared" si="3"/>
        <v>-518790</v>
      </c>
      <c r="L15" s="11"/>
    </row>
    <row r="16" spans="1:12" s="12" customFormat="1" collapsed="1" x14ac:dyDescent="0.45">
      <c r="A16" s="12" t="s">
        <v>4</v>
      </c>
      <c r="B16" s="13">
        <v>-128918904</v>
      </c>
      <c r="C16" s="13">
        <v>83826790</v>
      </c>
      <c r="D16" s="12">
        <v>0</v>
      </c>
      <c r="E16" s="13">
        <v>406814977</v>
      </c>
      <c r="F16" s="12">
        <v>0</v>
      </c>
      <c r="G16" s="13">
        <f t="shared" si="2"/>
        <v>490641767</v>
      </c>
      <c r="H16" s="12">
        <v>0</v>
      </c>
      <c r="I16" s="13">
        <v>361722863</v>
      </c>
      <c r="J16" s="13">
        <v>351494851</v>
      </c>
      <c r="K16" s="13">
        <f t="shared" si="3"/>
        <v>10228012</v>
      </c>
      <c r="L16" s="13"/>
    </row>
    <row r="17" spans="1:12" hidden="1" outlineLevel="1" x14ac:dyDescent="0.45">
      <c r="A17" t="s">
        <v>5</v>
      </c>
      <c r="B17">
        <v>0</v>
      </c>
      <c r="C17" s="11">
        <v>1022577</v>
      </c>
      <c r="D17">
        <v>0</v>
      </c>
      <c r="E17">
        <v>0</v>
      </c>
      <c r="F17">
        <v>0</v>
      </c>
      <c r="G17" s="10">
        <f t="shared" si="2"/>
        <v>1022577</v>
      </c>
      <c r="H17">
        <v>0</v>
      </c>
      <c r="I17" s="11">
        <v>1022577</v>
      </c>
      <c r="J17" s="11">
        <v>1026471</v>
      </c>
      <c r="K17" s="11">
        <f t="shared" si="3"/>
        <v>-3894</v>
      </c>
      <c r="L17" s="11"/>
    </row>
    <row r="18" spans="1:12" hidden="1" outlineLevel="1" x14ac:dyDescent="0.45">
      <c r="A18" t="s">
        <v>6</v>
      </c>
      <c r="B18" s="11">
        <v>-2835704</v>
      </c>
      <c r="C18" s="11">
        <v>13366984</v>
      </c>
      <c r="D18">
        <v>0</v>
      </c>
      <c r="E18" s="11">
        <v>3190288</v>
      </c>
      <c r="F18">
        <v>0</v>
      </c>
      <c r="G18" s="11">
        <f t="shared" si="2"/>
        <v>16557272</v>
      </c>
      <c r="H18">
        <v>0</v>
      </c>
      <c r="I18" s="11">
        <v>13721568</v>
      </c>
      <c r="J18" s="11">
        <v>16960948</v>
      </c>
      <c r="K18" s="11">
        <f t="shared" si="3"/>
        <v>-3239380</v>
      </c>
      <c r="L18" s="11"/>
    </row>
    <row r="19" spans="1:12" hidden="1" outlineLevel="1" x14ac:dyDescent="0.45">
      <c r="A19" t="s">
        <v>7</v>
      </c>
      <c r="B19">
        <v>0</v>
      </c>
      <c r="C19" s="10">
        <v>0</v>
      </c>
      <c r="D19">
        <v>0</v>
      </c>
      <c r="E19" s="11">
        <v>8106148</v>
      </c>
      <c r="F19">
        <v>0</v>
      </c>
      <c r="G19" s="11">
        <f t="shared" si="2"/>
        <v>8106148</v>
      </c>
      <c r="H19">
        <v>0</v>
      </c>
      <c r="I19" s="11">
        <v>8106148</v>
      </c>
      <c r="J19" s="11">
        <v>12249999</v>
      </c>
      <c r="K19" s="11">
        <f t="shared" si="3"/>
        <v>-4143851</v>
      </c>
      <c r="L19" s="11"/>
    </row>
    <row r="20" spans="1:12" hidden="1" outlineLevel="1" x14ac:dyDescent="0.45">
      <c r="A20" t="s">
        <v>185</v>
      </c>
      <c r="B20" s="11">
        <v>-22040000</v>
      </c>
      <c r="C20" s="11">
        <v>657678</v>
      </c>
      <c r="D20">
        <v>0</v>
      </c>
      <c r="E20" s="11">
        <v>834329</v>
      </c>
      <c r="F20">
        <v>0</v>
      </c>
      <c r="G20" s="11">
        <f t="shared" si="2"/>
        <v>1492007</v>
      </c>
      <c r="H20">
        <v>0</v>
      </c>
      <c r="I20" s="11">
        <v>-20547993</v>
      </c>
      <c r="J20" s="11">
        <v>-19042240</v>
      </c>
      <c r="K20" s="11">
        <f t="shared" si="3"/>
        <v>-1505753</v>
      </c>
      <c r="L20" s="11"/>
    </row>
    <row r="21" spans="1:12" hidden="1" outlineLevel="1" x14ac:dyDescent="0.45">
      <c r="A21" t="s">
        <v>180</v>
      </c>
      <c r="B21">
        <v>0</v>
      </c>
      <c r="C21" s="10">
        <v>0</v>
      </c>
      <c r="D21">
        <v>0</v>
      </c>
      <c r="E21" s="11">
        <v>9234098</v>
      </c>
      <c r="F21">
        <v>0</v>
      </c>
      <c r="G21" s="11">
        <f t="shared" si="2"/>
        <v>9234098</v>
      </c>
      <c r="H21">
        <v>0</v>
      </c>
      <c r="I21" s="11">
        <v>9234098</v>
      </c>
      <c r="J21" s="11">
        <v>9090000</v>
      </c>
      <c r="K21" s="11">
        <f t="shared" si="3"/>
        <v>144098</v>
      </c>
      <c r="L21" s="11"/>
    </row>
    <row r="22" spans="1:12" hidden="1" outlineLevel="1" x14ac:dyDescent="0.45">
      <c r="A22" t="s">
        <v>8</v>
      </c>
      <c r="B22">
        <v>0</v>
      </c>
      <c r="C22" s="10">
        <v>0</v>
      </c>
      <c r="D22">
        <v>0</v>
      </c>
      <c r="E22" s="11">
        <v>1674550</v>
      </c>
      <c r="F22">
        <v>0</v>
      </c>
      <c r="G22" s="11">
        <f t="shared" si="2"/>
        <v>1674550</v>
      </c>
      <c r="H22">
        <v>0</v>
      </c>
      <c r="I22" s="11">
        <v>1674550</v>
      </c>
      <c r="J22" s="11">
        <v>2631000</v>
      </c>
      <c r="K22" s="11">
        <f t="shared" si="3"/>
        <v>-956450</v>
      </c>
      <c r="L22" s="11"/>
    </row>
    <row r="23" spans="1:12" hidden="1" outlineLevel="1" x14ac:dyDescent="0.45">
      <c r="A23" t="s">
        <v>9</v>
      </c>
      <c r="B23">
        <v>0</v>
      </c>
      <c r="C23" s="10">
        <v>0</v>
      </c>
      <c r="D23">
        <v>0</v>
      </c>
      <c r="E23" s="11">
        <v>1328066</v>
      </c>
      <c r="F23">
        <v>0</v>
      </c>
      <c r="G23" s="11">
        <f t="shared" si="2"/>
        <v>1328066</v>
      </c>
      <c r="H23">
        <v>0</v>
      </c>
      <c r="I23" s="11">
        <v>1328066</v>
      </c>
      <c r="J23" s="11">
        <v>2140725</v>
      </c>
      <c r="K23" s="11">
        <f t="shared" si="3"/>
        <v>-812659</v>
      </c>
      <c r="L23" s="11"/>
    </row>
    <row r="24" spans="1:12" hidden="1" outlineLevel="1" x14ac:dyDescent="0.45">
      <c r="A24" t="s">
        <v>10</v>
      </c>
      <c r="B24" s="11">
        <v>-569679</v>
      </c>
      <c r="C24" s="11">
        <v>1097766</v>
      </c>
      <c r="D24">
        <v>0</v>
      </c>
      <c r="E24" s="11">
        <v>3991716</v>
      </c>
      <c r="F24">
        <v>0</v>
      </c>
      <c r="G24" s="11">
        <f t="shared" si="2"/>
        <v>5089482</v>
      </c>
      <c r="H24">
        <v>0</v>
      </c>
      <c r="I24" s="11">
        <v>4519803</v>
      </c>
      <c r="J24" s="11">
        <v>3677240</v>
      </c>
      <c r="K24" s="11">
        <f t="shared" si="3"/>
        <v>842563</v>
      </c>
      <c r="L24" s="11"/>
    </row>
    <row r="25" spans="1:12" hidden="1" outlineLevel="1" x14ac:dyDescent="0.45">
      <c r="A25" t="s">
        <v>11</v>
      </c>
      <c r="B25">
        <v>0</v>
      </c>
      <c r="C25" s="10">
        <v>0</v>
      </c>
      <c r="D25">
        <v>0</v>
      </c>
      <c r="E25" s="11">
        <v>1037523</v>
      </c>
      <c r="F25">
        <v>0</v>
      </c>
      <c r="G25" s="11">
        <f t="shared" si="2"/>
        <v>1037523</v>
      </c>
      <c r="H25">
        <v>0</v>
      </c>
      <c r="I25" s="11">
        <v>1037523</v>
      </c>
      <c r="J25" s="11">
        <v>1824000</v>
      </c>
      <c r="K25" s="11">
        <f t="shared" si="3"/>
        <v>-786477</v>
      </c>
      <c r="L25" s="11"/>
    </row>
    <row r="26" spans="1:12" hidden="1" outlineLevel="1" x14ac:dyDescent="0.45">
      <c r="A26" t="s">
        <v>12</v>
      </c>
      <c r="B26" s="11">
        <v>-95018017</v>
      </c>
      <c r="C26" s="10">
        <v>0</v>
      </c>
      <c r="D26">
        <v>0</v>
      </c>
      <c r="E26" s="11">
        <v>87018017</v>
      </c>
      <c r="F26">
        <v>0</v>
      </c>
      <c r="G26" s="11">
        <f t="shared" si="2"/>
        <v>87018017</v>
      </c>
      <c r="H26">
        <v>0</v>
      </c>
      <c r="I26" s="11">
        <v>-8000000</v>
      </c>
      <c r="J26">
        <v>0</v>
      </c>
      <c r="K26" s="11">
        <f t="shared" si="3"/>
        <v>-8000000</v>
      </c>
      <c r="L26" s="11"/>
    </row>
    <row r="27" spans="1:12" hidden="1" outlineLevel="1" x14ac:dyDescent="0.45">
      <c r="A27" t="s">
        <v>13</v>
      </c>
      <c r="B27" s="11">
        <v>-5757361</v>
      </c>
      <c r="C27" s="10">
        <v>0</v>
      </c>
      <c r="D27">
        <v>0</v>
      </c>
      <c r="E27" s="11">
        <v>44048217</v>
      </c>
      <c r="F27">
        <v>0</v>
      </c>
      <c r="G27" s="11">
        <f t="shared" si="2"/>
        <v>44048217</v>
      </c>
      <c r="H27">
        <v>0</v>
      </c>
      <c r="I27" s="11">
        <v>38290856</v>
      </c>
      <c r="J27" s="11">
        <v>26135263</v>
      </c>
      <c r="K27" s="11">
        <f t="shared" si="3"/>
        <v>12155593</v>
      </c>
      <c r="L27" s="11"/>
    </row>
    <row r="28" spans="1:12" hidden="1" outlineLevel="1" x14ac:dyDescent="0.45">
      <c r="A28" t="s">
        <v>14</v>
      </c>
      <c r="B28" s="11">
        <v>-295038</v>
      </c>
      <c r="C28" s="11">
        <v>3012871</v>
      </c>
      <c r="D28">
        <v>0</v>
      </c>
      <c r="E28" s="11">
        <v>6549011</v>
      </c>
      <c r="F28">
        <v>0</v>
      </c>
      <c r="G28" s="11">
        <f t="shared" si="2"/>
        <v>9561882</v>
      </c>
      <c r="H28">
        <v>0</v>
      </c>
      <c r="I28" s="11">
        <v>9266844</v>
      </c>
      <c r="J28" s="11">
        <v>9593594</v>
      </c>
      <c r="K28" s="11">
        <f t="shared" si="3"/>
        <v>-326750</v>
      </c>
      <c r="L28" s="11"/>
    </row>
    <row r="29" spans="1:12" hidden="1" outlineLevel="1" x14ac:dyDescent="0.45">
      <c r="A29" t="s">
        <v>15</v>
      </c>
      <c r="B29">
        <v>0</v>
      </c>
      <c r="C29" s="10">
        <v>0</v>
      </c>
      <c r="D29">
        <v>0</v>
      </c>
      <c r="E29" s="11">
        <v>9078959</v>
      </c>
      <c r="F29">
        <v>0</v>
      </c>
      <c r="G29" s="11">
        <f t="shared" si="2"/>
        <v>9078959</v>
      </c>
      <c r="H29">
        <v>0</v>
      </c>
      <c r="I29" s="11">
        <v>9078959</v>
      </c>
      <c r="J29" s="11">
        <v>9000000</v>
      </c>
      <c r="K29" s="11">
        <f t="shared" si="3"/>
        <v>78959</v>
      </c>
      <c r="L29" s="11"/>
    </row>
    <row r="30" spans="1:12" hidden="1" outlineLevel="1" x14ac:dyDescent="0.45">
      <c r="A30" t="s">
        <v>16</v>
      </c>
      <c r="B30" s="11">
        <v>-950000</v>
      </c>
      <c r="C30" s="11">
        <v>5284896</v>
      </c>
      <c r="D30">
        <v>0</v>
      </c>
      <c r="E30" s="11">
        <v>164029054</v>
      </c>
      <c r="F30">
        <v>0</v>
      </c>
      <c r="G30" s="11">
        <f t="shared" si="2"/>
        <v>169313950</v>
      </c>
      <c r="H30">
        <v>0</v>
      </c>
      <c r="I30" s="11">
        <v>168363950</v>
      </c>
      <c r="J30" s="11">
        <v>149220653</v>
      </c>
      <c r="K30" s="11">
        <f t="shared" si="3"/>
        <v>19143297</v>
      </c>
      <c r="L30" s="11"/>
    </row>
    <row r="31" spans="1:12" hidden="1" outlineLevel="1" x14ac:dyDescent="0.45">
      <c r="A31" t="s">
        <v>17</v>
      </c>
      <c r="B31">
        <v>0</v>
      </c>
      <c r="C31" s="11">
        <v>5196110</v>
      </c>
      <c r="D31">
        <v>0</v>
      </c>
      <c r="E31" s="11">
        <v>24901279</v>
      </c>
      <c r="F31">
        <v>0</v>
      </c>
      <c r="G31" s="11">
        <f t="shared" si="2"/>
        <v>30097389</v>
      </c>
      <c r="H31">
        <v>0</v>
      </c>
      <c r="I31" s="11">
        <v>30097389</v>
      </c>
      <c r="J31" s="11">
        <v>25538853</v>
      </c>
      <c r="K31" s="11">
        <f t="shared" si="3"/>
        <v>4558536</v>
      </c>
      <c r="L31" s="11"/>
    </row>
    <row r="32" spans="1:12" hidden="1" outlineLevel="1" x14ac:dyDescent="0.45">
      <c r="A32" t="s">
        <v>18</v>
      </c>
      <c r="B32">
        <v>0</v>
      </c>
      <c r="C32" s="10">
        <v>0</v>
      </c>
      <c r="D32">
        <v>0</v>
      </c>
      <c r="E32" s="11">
        <v>17321698</v>
      </c>
      <c r="F32">
        <v>0</v>
      </c>
      <c r="G32" s="11">
        <f t="shared" si="2"/>
        <v>17321698</v>
      </c>
      <c r="H32">
        <v>0</v>
      </c>
      <c r="I32" s="11">
        <v>17321698</v>
      </c>
      <c r="J32" s="11">
        <v>20456568</v>
      </c>
      <c r="K32" s="11">
        <f t="shared" si="3"/>
        <v>-3134870</v>
      </c>
      <c r="L32" s="11"/>
    </row>
    <row r="33" spans="1:12" hidden="1" outlineLevel="1" x14ac:dyDescent="0.45">
      <c r="A33" t="s">
        <v>19</v>
      </c>
      <c r="B33" s="11">
        <v>-307815</v>
      </c>
      <c r="C33" s="11">
        <v>17374129</v>
      </c>
      <c r="D33">
        <v>0</v>
      </c>
      <c r="E33" s="11">
        <v>1168737</v>
      </c>
      <c r="F33">
        <v>0</v>
      </c>
      <c r="G33" s="11">
        <f t="shared" si="2"/>
        <v>18542866</v>
      </c>
      <c r="H33">
        <v>0</v>
      </c>
      <c r="I33" s="11">
        <v>18235051</v>
      </c>
      <c r="J33" s="11">
        <v>16442271</v>
      </c>
      <c r="K33" s="11">
        <f t="shared" si="3"/>
        <v>1792780</v>
      </c>
      <c r="L33" s="11"/>
    </row>
    <row r="34" spans="1:12" hidden="1" outlineLevel="1" x14ac:dyDescent="0.45">
      <c r="A34" t="s">
        <v>20</v>
      </c>
      <c r="B34" s="11">
        <v>-437280</v>
      </c>
      <c r="C34" s="11">
        <v>7788763</v>
      </c>
      <c r="D34">
        <v>0</v>
      </c>
      <c r="E34" s="11">
        <v>1212506</v>
      </c>
      <c r="F34">
        <v>0</v>
      </c>
      <c r="G34" s="11">
        <f t="shared" si="2"/>
        <v>9001269</v>
      </c>
      <c r="H34">
        <v>0</v>
      </c>
      <c r="I34" s="11">
        <v>8563989</v>
      </c>
      <c r="J34" s="11">
        <v>9496897</v>
      </c>
      <c r="K34" s="11">
        <f t="shared" si="3"/>
        <v>-932908</v>
      </c>
      <c r="L34" s="11"/>
    </row>
    <row r="35" spans="1:12" hidden="1" outlineLevel="1" x14ac:dyDescent="0.45">
      <c r="A35" t="s">
        <v>21</v>
      </c>
      <c r="B35" s="11">
        <v>-708010</v>
      </c>
      <c r="C35" s="11">
        <v>18538335</v>
      </c>
      <c r="D35">
        <v>0</v>
      </c>
      <c r="E35" s="11">
        <v>1208255</v>
      </c>
      <c r="F35">
        <v>0</v>
      </c>
      <c r="G35" s="11">
        <f t="shared" si="2"/>
        <v>19746590</v>
      </c>
      <c r="H35">
        <v>0</v>
      </c>
      <c r="I35" s="11">
        <v>19038580</v>
      </c>
      <c r="J35" s="11">
        <v>20384704</v>
      </c>
      <c r="K35" s="11">
        <f t="shared" si="3"/>
        <v>-1346124</v>
      </c>
      <c r="L35" s="11"/>
    </row>
    <row r="36" spans="1:12" hidden="1" outlineLevel="1" x14ac:dyDescent="0.45">
      <c r="A36" t="s">
        <v>179</v>
      </c>
      <c r="B36">
        <v>0</v>
      </c>
      <c r="C36" s="11">
        <v>10486681</v>
      </c>
      <c r="D36">
        <v>0</v>
      </c>
      <c r="E36" s="11">
        <v>1276454</v>
      </c>
      <c r="F36">
        <v>0</v>
      </c>
      <c r="G36" s="11">
        <f t="shared" si="2"/>
        <v>11763135</v>
      </c>
      <c r="H36">
        <v>0</v>
      </c>
      <c r="I36" s="11">
        <v>11763135</v>
      </c>
      <c r="J36" s="11">
        <v>9264741</v>
      </c>
      <c r="K36" s="11">
        <f t="shared" si="3"/>
        <v>2498394</v>
      </c>
      <c r="L36" s="11"/>
    </row>
    <row r="37" spans="1:12" hidden="1" outlineLevel="1" x14ac:dyDescent="0.45">
      <c r="A37" t="s">
        <v>22</v>
      </c>
      <c r="B37">
        <v>0</v>
      </c>
      <c r="C37" s="10">
        <v>0</v>
      </c>
      <c r="D37">
        <v>0</v>
      </c>
      <c r="E37" s="11">
        <v>3750869</v>
      </c>
      <c r="F37">
        <v>0</v>
      </c>
      <c r="G37" s="11">
        <f t="shared" si="2"/>
        <v>3750869</v>
      </c>
      <c r="H37">
        <v>0</v>
      </c>
      <c r="I37" s="11">
        <v>3750869</v>
      </c>
      <c r="J37" s="11">
        <v>5535000</v>
      </c>
      <c r="K37" s="11">
        <f t="shared" si="3"/>
        <v>-1784131</v>
      </c>
      <c r="L37" s="11"/>
    </row>
    <row r="38" spans="1:12" hidden="1" outlineLevel="1" x14ac:dyDescent="0.45">
      <c r="A38" t="s">
        <v>23</v>
      </c>
      <c r="B38">
        <v>0</v>
      </c>
      <c r="C38" s="10">
        <v>0</v>
      </c>
      <c r="D38">
        <v>0</v>
      </c>
      <c r="E38" s="11">
        <v>7419024</v>
      </c>
      <c r="F38">
        <v>0</v>
      </c>
      <c r="G38" s="11">
        <f t="shared" si="2"/>
        <v>7419024</v>
      </c>
      <c r="H38">
        <v>0</v>
      </c>
      <c r="I38" s="11">
        <v>7419024</v>
      </c>
      <c r="J38" s="11">
        <v>9545961</v>
      </c>
      <c r="K38" s="11">
        <f t="shared" si="3"/>
        <v>-2126937</v>
      </c>
      <c r="L38" s="11"/>
    </row>
    <row r="39" spans="1:12" hidden="1" outlineLevel="1" x14ac:dyDescent="0.45">
      <c r="A39" t="s">
        <v>24</v>
      </c>
      <c r="B39">
        <v>0</v>
      </c>
      <c r="C39" s="10">
        <v>0</v>
      </c>
      <c r="D39">
        <v>0</v>
      </c>
      <c r="E39" s="11">
        <v>7346680</v>
      </c>
      <c r="F39">
        <v>0</v>
      </c>
      <c r="G39" s="11">
        <f t="shared" si="2"/>
        <v>7346680</v>
      </c>
      <c r="H39">
        <v>0</v>
      </c>
      <c r="I39" s="11">
        <v>7346680</v>
      </c>
      <c r="J39" s="11">
        <v>8963187</v>
      </c>
      <c r="K39" s="11">
        <f t="shared" si="3"/>
        <v>-1616507</v>
      </c>
      <c r="L39" s="11"/>
    </row>
    <row r="40" spans="1:12" hidden="1" outlineLevel="1" x14ac:dyDescent="0.45">
      <c r="A40" t="s">
        <v>25</v>
      </c>
      <c r="B40">
        <v>0</v>
      </c>
      <c r="C40" s="10">
        <v>0</v>
      </c>
      <c r="D40">
        <v>0</v>
      </c>
      <c r="E40" s="11">
        <v>460000</v>
      </c>
      <c r="F40">
        <v>0</v>
      </c>
      <c r="G40" s="11">
        <f t="shared" si="2"/>
        <v>460000</v>
      </c>
      <c r="H40">
        <v>0</v>
      </c>
      <c r="I40" s="11">
        <v>460000</v>
      </c>
      <c r="J40" s="11">
        <v>50000</v>
      </c>
      <c r="K40" s="11">
        <f t="shared" si="3"/>
        <v>410000</v>
      </c>
      <c r="L40" s="11"/>
    </row>
    <row r="41" spans="1:12" hidden="1" outlineLevel="1" x14ac:dyDescent="0.45">
      <c r="A41" t="s">
        <v>182</v>
      </c>
      <c r="B41">
        <v>0</v>
      </c>
      <c r="C41" s="10">
        <v>0</v>
      </c>
      <c r="D41">
        <v>0</v>
      </c>
      <c r="E41">
        <v>0</v>
      </c>
      <c r="F41">
        <v>0</v>
      </c>
      <c r="G41" s="10">
        <f t="shared" si="2"/>
        <v>0</v>
      </c>
      <c r="H41">
        <v>0</v>
      </c>
      <c r="I41">
        <v>0</v>
      </c>
      <c r="J41" s="11">
        <v>215000</v>
      </c>
      <c r="K41" s="11">
        <f t="shared" si="3"/>
        <v>-215000</v>
      </c>
      <c r="L41" s="11"/>
    </row>
    <row r="42" spans="1:12" hidden="1" outlineLevel="1" x14ac:dyDescent="0.45">
      <c r="A42" t="s">
        <v>186</v>
      </c>
      <c r="B42">
        <v>0</v>
      </c>
      <c r="C42" s="10">
        <v>0</v>
      </c>
      <c r="D42">
        <v>0</v>
      </c>
      <c r="E42" s="11">
        <v>629499</v>
      </c>
      <c r="F42">
        <v>0</v>
      </c>
      <c r="G42" s="11">
        <f t="shared" si="2"/>
        <v>629499</v>
      </c>
      <c r="H42">
        <v>0</v>
      </c>
      <c r="I42" s="11">
        <v>629499</v>
      </c>
      <c r="J42" s="11">
        <v>1094016</v>
      </c>
      <c r="K42" s="11">
        <f t="shared" si="3"/>
        <v>-464517</v>
      </c>
      <c r="L42" s="11"/>
    </row>
    <row r="43" spans="1:12" s="12" customFormat="1" collapsed="1" x14ac:dyDescent="0.45">
      <c r="A43" s="12" t="s">
        <v>26</v>
      </c>
      <c r="B43" s="13">
        <v>-163833361</v>
      </c>
      <c r="C43" s="13">
        <v>772696189</v>
      </c>
      <c r="D43" s="12">
        <v>0</v>
      </c>
      <c r="E43" s="13">
        <v>426852534</v>
      </c>
      <c r="F43" s="12">
        <v>0</v>
      </c>
      <c r="G43" s="13">
        <f t="shared" si="2"/>
        <v>1199548723</v>
      </c>
      <c r="H43" s="12">
        <v>0</v>
      </c>
      <c r="I43" s="13">
        <v>1035715362</v>
      </c>
      <c r="J43" s="13">
        <v>1062589029</v>
      </c>
      <c r="K43" s="13">
        <f t="shared" si="3"/>
        <v>-26873667</v>
      </c>
      <c r="L43" s="13"/>
    </row>
    <row r="44" spans="1:12" hidden="1" outlineLevel="1" x14ac:dyDescent="0.45">
      <c r="A44" t="s">
        <v>27</v>
      </c>
      <c r="B44">
        <v>0</v>
      </c>
      <c r="C44" s="11">
        <v>1254923</v>
      </c>
      <c r="D44">
        <v>0</v>
      </c>
      <c r="E44">
        <v>0</v>
      </c>
      <c r="F44">
        <v>0</v>
      </c>
      <c r="G44" s="10">
        <f t="shared" si="2"/>
        <v>1254923</v>
      </c>
      <c r="H44">
        <v>0</v>
      </c>
      <c r="I44" s="11">
        <v>1254923</v>
      </c>
      <c r="J44" s="11">
        <v>1795941</v>
      </c>
      <c r="K44" s="11">
        <f t="shared" si="3"/>
        <v>-541018</v>
      </c>
      <c r="L44" s="11"/>
    </row>
    <row r="45" spans="1:12" hidden="1" outlineLevel="1" x14ac:dyDescent="0.45">
      <c r="A45" t="s">
        <v>28</v>
      </c>
      <c r="B45" s="11">
        <v>-10852677</v>
      </c>
      <c r="C45" s="11">
        <v>13231207</v>
      </c>
      <c r="D45">
        <v>0</v>
      </c>
      <c r="E45" s="11">
        <v>6673917</v>
      </c>
      <c r="F45">
        <v>0</v>
      </c>
      <c r="G45" s="11">
        <f t="shared" si="2"/>
        <v>19905124</v>
      </c>
      <c r="H45">
        <v>0</v>
      </c>
      <c r="I45" s="11">
        <v>9052447</v>
      </c>
      <c r="J45" s="11">
        <v>9835416</v>
      </c>
      <c r="K45" s="11">
        <f t="shared" si="3"/>
        <v>-782969</v>
      </c>
      <c r="L45" s="11"/>
    </row>
    <row r="46" spans="1:12" hidden="1" outlineLevel="1" x14ac:dyDescent="0.45">
      <c r="A46" t="s">
        <v>29</v>
      </c>
      <c r="B46" s="11">
        <v>-7917032</v>
      </c>
      <c r="C46" s="11">
        <v>33814853</v>
      </c>
      <c r="D46">
        <v>0</v>
      </c>
      <c r="E46" s="11">
        <v>10063792</v>
      </c>
      <c r="F46">
        <v>0</v>
      </c>
      <c r="G46" s="11">
        <f t="shared" si="2"/>
        <v>43878645</v>
      </c>
      <c r="H46">
        <v>0</v>
      </c>
      <c r="I46" s="11">
        <v>35961613</v>
      </c>
      <c r="J46" s="11">
        <v>33675211</v>
      </c>
      <c r="K46" s="11">
        <f t="shared" si="3"/>
        <v>2286402</v>
      </c>
      <c r="L46" s="11"/>
    </row>
    <row r="47" spans="1:12" hidden="1" outlineLevel="1" x14ac:dyDescent="0.45">
      <c r="A47" t="s">
        <v>30</v>
      </c>
      <c r="B47" s="11">
        <v>-7646831</v>
      </c>
      <c r="C47" s="11">
        <v>32971441</v>
      </c>
      <c r="D47">
        <v>0</v>
      </c>
      <c r="E47" s="11">
        <v>8976499</v>
      </c>
      <c r="F47">
        <v>0</v>
      </c>
      <c r="G47" s="11">
        <f t="shared" si="2"/>
        <v>41947940</v>
      </c>
      <c r="H47">
        <v>0</v>
      </c>
      <c r="I47" s="11">
        <v>34301109</v>
      </c>
      <c r="J47" s="11">
        <v>35297281</v>
      </c>
      <c r="K47" s="11">
        <f t="shared" si="3"/>
        <v>-996172</v>
      </c>
      <c r="L47" s="11"/>
    </row>
    <row r="48" spans="1:12" hidden="1" outlineLevel="1" x14ac:dyDescent="0.45">
      <c r="A48" t="s">
        <v>31</v>
      </c>
      <c r="B48" s="11">
        <v>-8601447</v>
      </c>
      <c r="C48" s="11">
        <v>37217307</v>
      </c>
      <c r="D48">
        <v>0</v>
      </c>
      <c r="E48" s="11">
        <v>12315345</v>
      </c>
      <c r="F48">
        <v>0</v>
      </c>
      <c r="G48" s="11">
        <f t="shared" si="2"/>
        <v>49532652</v>
      </c>
      <c r="H48">
        <v>0</v>
      </c>
      <c r="I48" s="11">
        <v>40931205</v>
      </c>
      <c r="J48" s="11">
        <v>39043905</v>
      </c>
      <c r="K48" s="11">
        <f t="shared" si="3"/>
        <v>1887300</v>
      </c>
      <c r="L48" s="11"/>
    </row>
    <row r="49" spans="1:12" hidden="1" outlineLevel="1" x14ac:dyDescent="0.45">
      <c r="A49" t="s">
        <v>32</v>
      </c>
      <c r="B49" s="11">
        <v>-11501442</v>
      </c>
      <c r="C49" s="11">
        <v>47736675</v>
      </c>
      <c r="D49">
        <v>0</v>
      </c>
      <c r="E49" s="11">
        <v>16590963</v>
      </c>
      <c r="F49">
        <v>0</v>
      </c>
      <c r="G49" s="11">
        <f t="shared" si="2"/>
        <v>64327638</v>
      </c>
      <c r="H49">
        <v>0</v>
      </c>
      <c r="I49" s="11">
        <v>52826196</v>
      </c>
      <c r="J49" s="11">
        <v>53296089</v>
      </c>
      <c r="K49" s="11">
        <f t="shared" si="3"/>
        <v>-469893</v>
      </c>
      <c r="L49" s="11"/>
    </row>
    <row r="50" spans="1:12" hidden="1" outlineLevel="1" x14ac:dyDescent="0.45">
      <c r="A50" t="s">
        <v>33</v>
      </c>
      <c r="B50" s="11">
        <v>-6846058</v>
      </c>
      <c r="C50" s="11">
        <v>23437149</v>
      </c>
      <c r="D50">
        <v>0</v>
      </c>
      <c r="E50" s="11">
        <v>15060931</v>
      </c>
      <c r="F50">
        <v>0</v>
      </c>
      <c r="G50" s="11">
        <f t="shared" si="2"/>
        <v>38498080</v>
      </c>
      <c r="H50">
        <v>0</v>
      </c>
      <c r="I50" s="11">
        <v>31652022</v>
      </c>
      <c r="J50" s="11">
        <v>37710779</v>
      </c>
      <c r="K50" s="11">
        <f t="shared" si="3"/>
        <v>-6058757</v>
      </c>
      <c r="L50" s="11"/>
    </row>
    <row r="51" spans="1:12" hidden="1" outlineLevel="1" x14ac:dyDescent="0.45">
      <c r="A51" t="s">
        <v>34</v>
      </c>
      <c r="B51">
        <v>0</v>
      </c>
      <c r="C51" s="10">
        <v>0</v>
      </c>
      <c r="D51">
        <v>0</v>
      </c>
      <c r="E51" s="11">
        <v>220220</v>
      </c>
      <c r="F51">
        <v>0</v>
      </c>
      <c r="G51" s="11">
        <f t="shared" si="2"/>
        <v>220220</v>
      </c>
      <c r="H51">
        <v>0</v>
      </c>
      <c r="I51" s="11">
        <v>220220</v>
      </c>
      <c r="J51" s="11">
        <v>256643</v>
      </c>
      <c r="K51" s="11">
        <f t="shared" si="3"/>
        <v>-36423</v>
      </c>
      <c r="L51" s="11"/>
    </row>
    <row r="52" spans="1:12" hidden="1" outlineLevel="1" x14ac:dyDescent="0.45">
      <c r="A52" t="s">
        <v>35</v>
      </c>
      <c r="B52">
        <v>0</v>
      </c>
      <c r="C52" s="10">
        <v>0</v>
      </c>
      <c r="D52">
        <v>0</v>
      </c>
      <c r="E52" s="11">
        <v>40705921</v>
      </c>
      <c r="F52">
        <v>0</v>
      </c>
      <c r="G52" s="11">
        <f t="shared" si="2"/>
        <v>40705921</v>
      </c>
      <c r="H52">
        <v>0</v>
      </c>
      <c r="I52" s="11">
        <v>40705921</v>
      </c>
      <c r="J52" s="11">
        <v>31812309</v>
      </c>
      <c r="K52" s="11">
        <f t="shared" si="3"/>
        <v>8893612</v>
      </c>
      <c r="L52" s="11"/>
    </row>
    <row r="53" spans="1:12" hidden="1" outlineLevel="1" x14ac:dyDescent="0.45">
      <c r="A53" t="s">
        <v>36</v>
      </c>
      <c r="B53" s="11">
        <v>-34727423</v>
      </c>
      <c r="C53" s="11">
        <v>231638768</v>
      </c>
      <c r="D53">
        <v>0</v>
      </c>
      <c r="E53" s="11">
        <v>79799034</v>
      </c>
      <c r="F53">
        <v>0</v>
      </c>
      <c r="G53" s="11">
        <f t="shared" si="2"/>
        <v>311437802</v>
      </c>
      <c r="H53">
        <v>0</v>
      </c>
      <c r="I53" s="11">
        <v>276710379</v>
      </c>
      <c r="J53" s="11">
        <v>272427908</v>
      </c>
      <c r="K53" s="11">
        <f t="shared" si="3"/>
        <v>4282471</v>
      </c>
      <c r="L53" s="11"/>
    </row>
    <row r="54" spans="1:12" hidden="1" outlineLevel="1" x14ac:dyDescent="0.45">
      <c r="A54" t="s">
        <v>37</v>
      </c>
      <c r="B54" s="11">
        <v>-21561052</v>
      </c>
      <c r="C54" s="11">
        <v>77953407</v>
      </c>
      <c r="D54">
        <v>0</v>
      </c>
      <c r="E54" s="11">
        <v>40986767</v>
      </c>
      <c r="F54">
        <v>0</v>
      </c>
      <c r="G54" s="11">
        <f t="shared" si="2"/>
        <v>118940174</v>
      </c>
      <c r="H54">
        <v>0</v>
      </c>
      <c r="I54" s="11">
        <v>97379122</v>
      </c>
      <c r="J54" s="11">
        <v>97806122</v>
      </c>
      <c r="K54" s="11">
        <f t="shared" si="3"/>
        <v>-427000</v>
      </c>
      <c r="L54" s="11"/>
    </row>
    <row r="55" spans="1:12" hidden="1" outlineLevel="1" x14ac:dyDescent="0.45">
      <c r="A55" t="s">
        <v>38</v>
      </c>
      <c r="B55" s="11">
        <v>-13699494</v>
      </c>
      <c r="C55" s="11">
        <v>161032059</v>
      </c>
      <c r="D55">
        <v>0</v>
      </c>
      <c r="E55" s="11">
        <v>86869322</v>
      </c>
      <c r="F55">
        <v>0</v>
      </c>
      <c r="G55" s="11">
        <f t="shared" si="2"/>
        <v>247901381</v>
      </c>
      <c r="H55">
        <v>0</v>
      </c>
      <c r="I55" s="11">
        <v>234201887</v>
      </c>
      <c r="J55" s="11">
        <v>238311965</v>
      </c>
      <c r="K55" s="11">
        <f t="shared" si="3"/>
        <v>-4110078</v>
      </c>
      <c r="L55" s="11"/>
    </row>
    <row r="56" spans="1:12" hidden="1" outlineLevel="1" x14ac:dyDescent="0.45">
      <c r="A56" t="s">
        <v>39</v>
      </c>
      <c r="B56">
        <v>0</v>
      </c>
      <c r="C56" s="11">
        <v>17041</v>
      </c>
      <c r="D56">
        <v>0</v>
      </c>
      <c r="E56" s="11">
        <v>19147597</v>
      </c>
      <c r="F56">
        <v>0</v>
      </c>
      <c r="G56" s="11">
        <f t="shared" si="2"/>
        <v>19164638</v>
      </c>
      <c r="H56">
        <v>0</v>
      </c>
      <c r="I56" s="11">
        <v>19164638</v>
      </c>
      <c r="J56" s="11">
        <v>20758297</v>
      </c>
      <c r="K56" s="11">
        <f t="shared" si="3"/>
        <v>-1593659</v>
      </c>
      <c r="L56" s="11"/>
    </row>
    <row r="57" spans="1:12" hidden="1" outlineLevel="1" x14ac:dyDescent="0.45">
      <c r="A57" t="s">
        <v>40</v>
      </c>
      <c r="B57" s="11">
        <v>-9594666</v>
      </c>
      <c r="C57" s="11">
        <v>47886191</v>
      </c>
      <c r="D57">
        <v>0</v>
      </c>
      <c r="E57" s="11">
        <v>16169303</v>
      </c>
      <c r="F57">
        <v>0</v>
      </c>
      <c r="G57" s="11">
        <f t="shared" si="2"/>
        <v>64055494</v>
      </c>
      <c r="H57">
        <v>0</v>
      </c>
      <c r="I57" s="11">
        <v>54460828</v>
      </c>
      <c r="J57" s="11">
        <v>60322884</v>
      </c>
      <c r="K57" s="11">
        <f t="shared" si="3"/>
        <v>-5862056</v>
      </c>
      <c r="L57" s="11"/>
    </row>
    <row r="58" spans="1:12" hidden="1" outlineLevel="1" x14ac:dyDescent="0.45">
      <c r="A58" t="s">
        <v>41</v>
      </c>
      <c r="B58" s="11">
        <v>-1637499</v>
      </c>
      <c r="C58" s="10">
        <v>0</v>
      </c>
      <c r="D58">
        <v>0</v>
      </c>
      <c r="E58" s="11">
        <v>27944505</v>
      </c>
      <c r="F58">
        <v>0</v>
      </c>
      <c r="G58" s="11">
        <f t="shared" si="2"/>
        <v>27944505</v>
      </c>
      <c r="H58">
        <v>0</v>
      </c>
      <c r="I58" s="11">
        <v>26307006</v>
      </c>
      <c r="J58" s="11">
        <v>39475946</v>
      </c>
      <c r="K58" s="11">
        <f t="shared" si="3"/>
        <v>-13168940</v>
      </c>
      <c r="L58" s="11"/>
    </row>
    <row r="59" spans="1:12" hidden="1" outlineLevel="1" x14ac:dyDescent="0.45">
      <c r="A59" t="s">
        <v>42</v>
      </c>
      <c r="B59" s="11">
        <v>-6524119</v>
      </c>
      <c r="C59" s="11">
        <v>7672447</v>
      </c>
      <c r="D59">
        <v>0</v>
      </c>
      <c r="E59" s="11">
        <v>188625</v>
      </c>
      <c r="F59">
        <v>0</v>
      </c>
      <c r="G59" s="11">
        <f t="shared" si="2"/>
        <v>7861072</v>
      </c>
      <c r="H59">
        <v>0</v>
      </c>
      <c r="I59" s="11">
        <v>1336953</v>
      </c>
      <c r="J59" s="11">
        <v>4670174</v>
      </c>
      <c r="K59" s="11">
        <f t="shared" si="3"/>
        <v>-3333221</v>
      </c>
      <c r="L59" s="11"/>
    </row>
    <row r="60" spans="1:12" hidden="1" outlineLevel="1" x14ac:dyDescent="0.45">
      <c r="A60" t="s">
        <v>43</v>
      </c>
      <c r="B60" s="11">
        <v>-999999</v>
      </c>
      <c r="C60" s="10">
        <v>0</v>
      </c>
      <c r="D60">
        <v>0</v>
      </c>
      <c r="E60" s="11">
        <v>3000000</v>
      </c>
      <c r="F60">
        <v>0</v>
      </c>
      <c r="G60" s="11">
        <f t="shared" si="2"/>
        <v>3000000</v>
      </c>
      <c r="H60">
        <v>0</v>
      </c>
      <c r="I60" s="11">
        <v>2000001</v>
      </c>
      <c r="J60" s="11">
        <v>2000001</v>
      </c>
      <c r="K60" s="11">
        <f t="shared" si="3"/>
        <v>0</v>
      </c>
      <c r="L60" s="11"/>
    </row>
    <row r="61" spans="1:12" hidden="1" outlineLevel="1" x14ac:dyDescent="0.45">
      <c r="A61" t="s">
        <v>44</v>
      </c>
      <c r="B61" s="11">
        <v>-9607494</v>
      </c>
      <c r="C61" s="11">
        <v>13355657</v>
      </c>
      <c r="D61">
        <v>0</v>
      </c>
      <c r="E61" s="11">
        <v>274754</v>
      </c>
      <c r="F61">
        <v>0</v>
      </c>
      <c r="G61" s="11">
        <f t="shared" si="2"/>
        <v>13630411</v>
      </c>
      <c r="H61">
        <v>0</v>
      </c>
      <c r="I61" s="11">
        <v>4022917</v>
      </c>
      <c r="J61" s="11">
        <v>6440674</v>
      </c>
      <c r="K61" s="11">
        <f t="shared" si="3"/>
        <v>-2417757</v>
      </c>
      <c r="L61" s="11"/>
    </row>
    <row r="62" spans="1:12" hidden="1" outlineLevel="1" x14ac:dyDescent="0.45">
      <c r="A62" t="s">
        <v>187</v>
      </c>
      <c r="B62">
        <v>0</v>
      </c>
      <c r="C62" s="10">
        <v>0</v>
      </c>
      <c r="D62">
        <v>0</v>
      </c>
      <c r="E62" s="11">
        <v>624321</v>
      </c>
      <c r="F62">
        <v>0</v>
      </c>
      <c r="G62" s="11">
        <f t="shared" si="2"/>
        <v>624321</v>
      </c>
      <c r="H62">
        <v>0</v>
      </c>
      <c r="I62" s="11">
        <v>624321</v>
      </c>
      <c r="J62" s="11">
        <v>624321</v>
      </c>
      <c r="K62" s="11">
        <f t="shared" ref="K62:K112" si="4">I62-J62</f>
        <v>0</v>
      </c>
      <c r="L62" s="11"/>
    </row>
    <row r="63" spans="1:12" hidden="1" outlineLevel="1" x14ac:dyDescent="0.45">
      <c r="A63" t="s">
        <v>45</v>
      </c>
      <c r="B63">
        <v>0</v>
      </c>
      <c r="C63" s="10">
        <v>0</v>
      </c>
      <c r="D63">
        <v>0</v>
      </c>
      <c r="E63" s="11">
        <v>14194488</v>
      </c>
      <c r="F63">
        <v>0</v>
      </c>
      <c r="G63" s="11">
        <f t="shared" si="2"/>
        <v>14194488</v>
      </c>
      <c r="H63">
        <v>0</v>
      </c>
      <c r="I63" s="11">
        <v>14194488</v>
      </c>
      <c r="J63" s="11">
        <v>17995000</v>
      </c>
      <c r="K63" s="11">
        <f t="shared" si="4"/>
        <v>-3800512</v>
      </c>
      <c r="L63" s="11"/>
    </row>
    <row r="64" spans="1:12" hidden="1" outlineLevel="1" x14ac:dyDescent="0.45">
      <c r="A64" t="s">
        <v>46</v>
      </c>
      <c r="B64">
        <v>0</v>
      </c>
      <c r="C64" s="10">
        <v>0</v>
      </c>
      <c r="D64">
        <v>0</v>
      </c>
      <c r="E64" s="11">
        <v>3895761</v>
      </c>
      <c r="F64">
        <v>0</v>
      </c>
      <c r="G64" s="11">
        <f t="shared" si="2"/>
        <v>3895761</v>
      </c>
      <c r="H64">
        <v>0</v>
      </c>
      <c r="I64" s="11">
        <v>3895761</v>
      </c>
      <c r="J64" s="11">
        <v>3895761</v>
      </c>
      <c r="K64" s="11">
        <f t="shared" si="4"/>
        <v>0</v>
      </c>
      <c r="L64" s="11"/>
    </row>
    <row r="65" spans="1:12" hidden="1" outlineLevel="1" x14ac:dyDescent="0.45">
      <c r="A65" t="s">
        <v>47</v>
      </c>
      <c r="B65">
        <v>0</v>
      </c>
      <c r="C65" s="10">
        <v>0</v>
      </c>
      <c r="D65">
        <v>0</v>
      </c>
      <c r="E65" s="11">
        <v>7516053</v>
      </c>
      <c r="F65">
        <v>0</v>
      </c>
      <c r="G65" s="11">
        <f t="shared" si="2"/>
        <v>7516053</v>
      </c>
      <c r="H65">
        <v>0</v>
      </c>
      <c r="I65" s="11">
        <v>7516053</v>
      </c>
      <c r="J65" s="11">
        <v>7516053</v>
      </c>
      <c r="K65" s="11">
        <f t="shared" si="4"/>
        <v>0</v>
      </c>
      <c r="L65" s="11"/>
    </row>
    <row r="66" spans="1:12" hidden="1" outlineLevel="1" x14ac:dyDescent="0.45">
      <c r="A66" t="s">
        <v>48</v>
      </c>
      <c r="B66" s="11">
        <v>-10467434</v>
      </c>
      <c r="C66" s="11">
        <v>32780306</v>
      </c>
      <c r="D66">
        <v>0</v>
      </c>
      <c r="E66" s="11">
        <v>13328670</v>
      </c>
      <c r="F66">
        <v>0</v>
      </c>
      <c r="G66" s="11">
        <f t="shared" si="2"/>
        <v>46108976</v>
      </c>
      <c r="H66">
        <v>0</v>
      </c>
      <c r="I66" s="11">
        <v>35641542</v>
      </c>
      <c r="J66" s="11">
        <v>36297970</v>
      </c>
      <c r="K66" s="11">
        <f t="shared" si="4"/>
        <v>-656428</v>
      </c>
      <c r="L66" s="11"/>
    </row>
    <row r="67" spans="1:12" hidden="1" outlineLevel="1" x14ac:dyDescent="0.45">
      <c r="A67" t="s">
        <v>49</v>
      </c>
      <c r="B67" s="11">
        <v>-1648694</v>
      </c>
      <c r="C67" s="11">
        <v>10696758</v>
      </c>
      <c r="D67">
        <v>0</v>
      </c>
      <c r="E67" s="11">
        <v>1205746</v>
      </c>
      <c r="F67">
        <v>0</v>
      </c>
      <c r="G67" s="11">
        <f t="shared" si="2"/>
        <v>11902504</v>
      </c>
      <c r="H67">
        <v>0</v>
      </c>
      <c r="I67" s="11">
        <v>10253810</v>
      </c>
      <c r="J67" s="11">
        <v>10422379</v>
      </c>
      <c r="K67" s="11">
        <f t="shared" si="4"/>
        <v>-168569</v>
      </c>
      <c r="L67" s="11"/>
    </row>
    <row r="68" spans="1:12" hidden="1" outlineLevel="1" x14ac:dyDescent="0.45">
      <c r="A68" t="s">
        <v>188</v>
      </c>
      <c r="B68">
        <v>0</v>
      </c>
      <c r="C68" s="10">
        <v>0</v>
      </c>
      <c r="D68">
        <v>0</v>
      </c>
      <c r="E68" s="11">
        <v>1100000</v>
      </c>
      <c r="F68">
        <v>0</v>
      </c>
      <c r="G68" s="11">
        <f t="shared" si="2"/>
        <v>1100000</v>
      </c>
      <c r="H68">
        <v>0</v>
      </c>
      <c r="I68" s="11">
        <v>1100000</v>
      </c>
      <c r="J68" s="11">
        <v>900000</v>
      </c>
      <c r="K68" s="11">
        <f t="shared" si="4"/>
        <v>200000</v>
      </c>
      <c r="L68" s="11"/>
    </row>
    <row r="69" spans="1:12" s="12" customFormat="1" collapsed="1" x14ac:dyDescent="0.45">
      <c r="A69" s="12" t="s">
        <v>50</v>
      </c>
      <c r="B69" s="13">
        <v>-3832561</v>
      </c>
      <c r="C69" s="13">
        <v>15321676</v>
      </c>
      <c r="D69" s="12">
        <v>0</v>
      </c>
      <c r="E69" s="13">
        <v>25468745</v>
      </c>
      <c r="F69" s="12">
        <v>0</v>
      </c>
      <c r="G69" s="13">
        <f t="shared" si="2"/>
        <v>40790421</v>
      </c>
      <c r="H69" s="12">
        <v>0</v>
      </c>
      <c r="I69" s="13">
        <v>36957860</v>
      </c>
      <c r="J69" s="13">
        <v>39185861</v>
      </c>
      <c r="K69" s="13">
        <f t="shared" si="4"/>
        <v>-2228001</v>
      </c>
      <c r="L69" s="13"/>
    </row>
    <row r="70" spans="1:12" hidden="1" outlineLevel="1" x14ac:dyDescent="0.45">
      <c r="A70" t="s">
        <v>51</v>
      </c>
      <c r="B70">
        <v>0</v>
      </c>
      <c r="C70" s="11">
        <v>563602</v>
      </c>
      <c r="D70">
        <v>0</v>
      </c>
      <c r="E70">
        <v>0</v>
      </c>
      <c r="F70">
        <v>0</v>
      </c>
      <c r="G70" s="10">
        <f t="shared" si="2"/>
        <v>563602</v>
      </c>
      <c r="H70">
        <v>0</v>
      </c>
      <c r="I70" s="11">
        <v>563602</v>
      </c>
      <c r="J70" s="11">
        <v>827255</v>
      </c>
      <c r="K70" s="11">
        <f t="shared" si="4"/>
        <v>-263653</v>
      </c>
      <c r="L70" s="11"/>
    </row>
    <row r="71" spans="1:12" hidden="1" outlineLevel="1" x14ac:dyDescent="0.45">
      <c r="A71" t="s">
        <v>52</v>
      </c>
      <c r="B71">
        <v>0</v>
      </c>
      <c r="C71" s="10">
        <v>0</v>
      </c>
      <c r="D71">
        <v>0</v>
      </c>
      <c r="E71" s="11">
        <v>13940</v>
      </c>
      <c r="F71">
        <v>0</v>
      </c>
      <c r="G71" s="11">
        <f t="shared" ref="G71:G134" si="5">C71+D71+E71+F71</f>
        <v>13940</v>
      </c>
      <c r="H71">
        <v>0</v>
      </c>
      <c r="I71" s="11">
        <v>13940</v>
      </c>
      <c r="J71">
        <v>0</v>
      </c>
      <c r="K71" s="11">
        <f t="shared" si="4"/>
        <v>13940</v>
      </c>
      <c r="L71" s="11"/>
    </row>
    <row r="72" spans="1:12" hidden="1" outlineLevel="1" x14ac:dyDescent="0.45">
      <c r="A72" t="s">
        <v>53</v>
      </c>
      <c r="B72">
        <v>0</v>
      </c>
      <c r="C72" s="10">
        <v>0</v>
      </c>
      <c r="D72">
        <v>0</v>
      </c>
      <c r="E72">
        <v>0</v>
      </c>
      <c r="F72">
        <v>0</v>
      </c>
      <c r="G72" s="10">
        <f t="shared" si="5"/>
        <v>0</v>
      </c>
      <c r="H72">
        <v>0</v>
      </c>
      <c r="I72">
        <v>0</v>
      </c>
      <c r="J72" s="11">
        <v>235000</v>
      </c>
      <c r="K72" s="11">
        <f t="shared" si="4"/>
        <v>-235000</v>
      </c>
      <c r="L72" s="11"/>
    </row>
    <row r="73" spans="1:12" hidden="1" outlineLevel="1" x14ac:dyDescent="0.45">
      <c r="A73" t="s">
        <v>54</v>
      </c>
      <c r="B73" s="11">
        <v>-600894</v>
      </c>
      <c r="C73" s="11">
        <v>12733742</v>
      </c>
      <c r="D73">
        <v>0</v>
      </c>
      <c r="E73" s="11">
        <v>12249154</v>
      </c>
      <c r="F73">
        <v>0</v>
      </c>
      <c r="G73" s="11">
        <f t="shared" si="5"/>
        <v>24982896</v>
      </c>
      <c r="H73">
        <v>0</v>
      </c>
      <c r="I73" s="11">
        <v>24382002</v>
      </c>
      <c r="J73" s="11">
        <v>25458025</v>
      </c>
      <c r="K73" s="11">
        <f t="shared" si="4"/>
        <v>-1076023</v>
      </c>
      <c r="L73" s="11"/>
    </row>
    <row r="74" spans="1:12" hidden="1" outlineLevel="1" x14ac:dyDescent="0.45">
      <c r="A74" t="s">
        <v>55</v>
      </c>
      <c r="B74" s="11">
        <v>-221667</v>
      </c>
      <c r="C74" s="11">
        <v>2024332</v>
      </c>
      <c r="D74">
        <v>0</v>
      </c>
      <c r="E74" s="11">
        <v>1319519</v>
      </c>
      <c r="F74">
        <v>0</v>
      </c>
      <c r="G74" s="11">
        <f t="shared" si="5"/>
        <v>3343851</v>
      </c>
      <c r="H74">
        <v>0</v>
      </c>
      <c r="I74" s="11">
        <v>3122184</v>
      </c>
      <c r="J74" s="11">
        <v>3361276</v>
      </c>
      <c r="K74" s="11">
        <f t="shared" si="4"/>
        <v>-239092</v>
      </c>
      <c r="L74" s="11"/>
    </row>
    <row r="75" spans="1:12" hidden="1" outlineLevel="1" x14ac:dyDescent="0.45">
      <c r="A75" t="s">
        <v>56</v>
      </c>
      <c r="B75" s="11">
        <v>-3000000</v>
      </c>
      <c r="C75" s="10">
        <v>0</v>
      </c>
      <c r="D75">
        <v>0</v>
      </c>
      <c r="E75">
        <v>0</v>
      </c>
      <c r="F75">
        <v>0</v>
      </c>
      <c r="G75" s="10">
        <f t="shared" si="5"/>
        <v>0</v>
      </c>
      <c r="H75">
        <v>0</v>
      </c>
      <c r="I75" s="11">
        <v>-3000000</v>
      </c>
      <c r="J75" s="11">
        <v>-3000000</v>
      </c>
      <c r="K75" s="11">
        <f t="shared" si="4"/>
        <v>0</v>
      </c>
      <c r="L75" s="11"/>
    </row>
    <row r="76" spans="1:12" hidden="1" outlineLevel="1" x14ac:dyDescent="0.45">
      <c r="A76" t="s">
        <v>57</v>
      </c>
      <c r="B76" s="11">
        <v>-10000</v>
      </c>
      <c r="C76" s="10">
        <v>0</v>
      </c>
      <c r="D76">
        <v>0</v>
      </c>
      <c r="E76" s="11">
        <v>217135</v>
      </c>
      <c r="F76">
        <v>0</v>
      </c>
      <c r="G76" s="11">
        <f t="shared" si="5"/>
        <v>217135</v>
      </c>
      <c r="H76">
        <v>0</v>
      </c>
      <c r="I76" s="11">
        <v>207135</v>
      </c>
      <c r="J76" s="11">
        <v>460769</v>
      </c>
      <c r="K76" s="11">
        <f t="shared" si="4"/>
        <v>-253634</v>
      </c>
      <c r="L76" s="11"/>
    </row>
    <row r="77" spans="1:12" hidden="1" outlineLevel="1" x14ac:dyDescent="0.45">
      <c r="A77" t="s">
        <v>58</v>
      </c>
      <c r="B77">
        <v>0</v>
      </c>
      <c r="C77" s="10">
        <v>0</v>
      </c>
      <c r="D77">
        <v>0</v>
      </c>
      <c r="E77" s="11">
        <v>2550889</v>
      </c>
      <c r="F77">
        <v>0</v>
      </c>
      <c r="G77" s="11">
        <f t="shared" si="5"/>
        <v>2550889</v>
      </c>
      <c r="H77">
        <v>0</v>
      </c>
      <c r="I77" s="11">
        <v>2550889</v>
      </c>
      <c r="J77" s="11">
        <v>2273000</v>
      </c>
      <c r="K77" s="11">
        <f t="shared" si="4"/>
        <v>277889</v>
      </c>
      <c r="L77" s="11"/>
    </row>
    <row r="78" spans="1:12" hidden="1" outlineLevel="1" x14ac:dyDescent="0.45">
      <c r="A78" t="s">
        <v>59</v>
      </c>
      <c r="B78">
        <v>0</v>
      </c>
      <c r="C78" s="10">
        <v>0</v>
      </c>
      <c r="D78">
        <v>0</v>
      </c>
      <c r="E78" s="11">
        <v>347572</v>
      </c>
      <c r="F78">
        <v>0</v>
      </c>
      <c r="G78" s="11">
        <f t="shared" si="5"/>
        <v>347572</v>
      </c>
      <c r="H78">
        <v>0</v>
      </c>
      <c r="I78" s="11">
        <v>347572</v>
      </c>
      <c r="J78" s="11">
        <v>800000</v>
      </c>
      <c r="K78" s="11">
        <f t="shared" si="4"/>
        <v>-452428</v>
      </c>
      <c r="L78" s="11"/>
    </row>
    <row r="79" spans="1:12" hidden="1" outlineLevel="1" x14ac:dyDescent="0.45">
      <c r="A79" t="s">
        <v>60</v>
      </c>
      <c r="B79">
        <v>0</v>
      </c>
      <c r="C79" s="10">
        <v>0</v>
      </c>
      <c r="D79">
        <v>0</v>
      </c>
      <c r="E79" s="11">
        <v>8770536</v>
      </c>
      <c r="F79">
        <v>0</v>
      </c>
      <c r="G79" s="11">
        <f t="shared" si="5"/>
        <v>8770536</v>
      </c>
      <c r="H79">
        <v>0</v>
      </c>
      <c r="I79" s="11">
        <v>8770536</v>
      </c>
      <c r="J79" s="11">
        <v>8770536</v>
      </c>
      <c r="K79" s="11">
        <f t="shared" si="4"/>
        <v>0</v>
      </c>
      <c r="L79" s="11"/>
    </row>
    <row r="80" spans="1:12" s="12" customFormat="1" collapsed="1" x14ac:dyDescent="0.45">
      <c r="A80" s="12" t="s">
        <v>61</v>
      </c>
      <c r="B80" s="13">
        <v>-114537553</v>
      </c>
      <c r="C80" s="13">
        <v>80663714</v>
      </c>
      <c r="D80" s="12">
        <v>0</v>
      </c>
      <c r="E80" s="13">
        <v>258045445</v>
      </c>
      <c r="F80" s="12">
        <v>0</v>
      </c>
      <c r="G80" s="13">
        <f t="shared" si="5"/>
        <v>338709159</v>
      </c>
      <c r="H80" s="12">
        <v>0</v>
      </c>
      <c r="I80" s="13">
        <v>224171606</v>
      </c>
      <c r="J80" s="13">
        <v>234643667</v>
      </c>
      <c r="K80" s="13">
        <f t="shared" si="4"/>
        <v>-10472061</v>
      </c>
      <c r="L80" s="13"/>
    </row>
    <row r="81" spans="1:12" hidden="1" outlineLevel="1" x14ac:dyDescent="0.45">
      <c r="A81" t="s">
        <v>62</v>
      </c>
      <c r="B81">
        <v>0</v>
      </c>
      <c r="C81" s="11">
        <v>874603</v>
      </c>
      <c r="D81">
        <v>0</v>
      </c>
      <c r="E81" s="11">
        <v>1216479</v>
      </c>
      <c r="F81">
        <v>0</v>
      </c>
      <c r="G81" s="11">
        <f t="shared" si="5"/>
        <v>2091082</v>
      </c>
      <c r="H81">
        <v>0</v>
      </c>
      <c r="I81" s="11">
        <v>2091082</v>
      </c>
      <c r="J81" s="11">
        <v>2499618</v>
      </c>
      <c r="K81" s="11">
        <f t="shared" si="4"/>
        <v>-408536</v>
      </c>
      <c r="L81" s="11"/>
    </row>
    <row r="82" spans="1:12" hidden="1" outlineLevel="1" x14ac:dyDescent="0.45">
      <c r="A82" t="s">
        <v>63</v>
      </c>
      <c r="B82" s="11">
        <v>-7786080</v>
      </c>
      <c r="C82" s="11">
        <v>10880178</v>
      </c>
      <c r="D82">
        <v>0</v>
      </c>
      <c r="E82" s="11">
        <v>3267549</v>
      </c>
      <c r="F82">
        <v>0</v>
      </c>
      <c r="G82" s="11">
        <f t="shared" si="5"/>
        <v>14147727</v>
      </c>
      <c r="H82">
        <v>0</v>
      </c>
      <c r="I82" s="11">
        <v>6361647</v>
      </c>
      <c r="J82" s="11">
        <v>6976081</v>
      </c>
      <c r="K82" s="11">
        <f t="shared" si="4"/>
        <v>-614434</v>
      </c>
      <c r="L82" s="11"/>
    </row>
    <row r="83" spans="1:12" hidden="1" outlineLevel="1" x14ac:dyDescent="0.45">
      <c r="A83" t="s">
        <v>64</v>
      </c>
      <c r="B83">
        <v>0</v>
      </c>
      <c r="C83" s="10">
        <v>0</v>
      </c>
      <c r="D83">
        <v>0</v>
      </c>
      <c r="E83" s="11">
        <v>9761222</v>
      </c>
      <c r="F83">
        <v>0</v>
      </c>
      <c r="G83" s="11">
        <f t="shared" si="5"/>
        <v>9761222</v>
      </c>
      <c r="H83">
        <v>0</v>
      </c>
      <c r="I83" s="11">
        <v>9761222</v>
      </c>
      <c r="J83" s="11">
        <v>11533999</v>
      </c>
      <c r="K83" s="11">
        <f t="shared" si="4"/>
        <v>-1772777</v>
      </c>
      <c r="L83" s="11"/>
    </row>
    <row r="84" spans="1:12" hidden="1" outlineLevel="1" x14ac:dyDescent="0.45">
      <c r="A84" t="s">
        <v>65</v>
      </c>
      <c r="B84">
        <v>0</v>
      </c>
      <c r="C84" s="10">
        <v>0</v>
      </c>
      <c r="D84">
        <v>0</v>
      </c>
      <c r="E84" s="11">
        <v>399690</v>
      </c>
      <c r="F84">
        <v>0</v>
      </c>
      <c r="G84" s="11">
        <f t="shared" si="5"/>
        <v>399690</v>
      </c>
      <c r="H84">
        <v>0</v>
      </c>
      <c r="I84" s="11">
        <v>399690</v>
      </c>
      <c r="J84" s="11">
        <v>399690</v>
      </c>
      <c r="K84" s="11">
        <f t="shared" si="4"/>
        <v>0</v>
      </c>
      <c r="L84" s="11"/>
    </row>
    <row r="85" spans="1:12" hidden="1" outlineLevel="1" x14ac:dyDescent="0.45">
      <c r="A85" t="s">
        <v>66</v>
      </c>
      <c r="B85">
        <v>0</v>
      </c>
      <c r="C85" s="10">
        <v>0</v>
      </c>
      <c r="D85">
        <v>0</v>
      </c>
      <c r="E85" s="11">
        <v>179411</v>
      </c>
      <c r="F85">
        <v>0</v>
      </c>
      <c r="G85" s="11">
        <f t="shared" si="5"/>
        <v>179411</v>
      </c>
      <c r="H85">
        <v>0</v>
      </c>
      <c r="I85" s="11">
        <v>179411</v>
      </c>
      <c r="J85">
        <v>0</v>
      </c>
      <c r="K85" s="11">
        <f t="shared" si="4"/>
        <v>179411</v>
      </c>
      <c r="L85" s="11"/>
    </row>
    <row r="86" spans="1:12" hidden="1" outlineLevel="1" x14ac:dyDescent="0.45">
      <c r="A86" t="s">
        <v>67</v>
      </c>
      <c r="B86" s="11">
        <v>-854000</v>
      </c>
      <c r="C86" s="11">
        <v>9619924</v>
      </c>
      <c r="D86">
        <v>0</v>
      </c>
      <c r="E86" s="11">
        <v>6718918</v>
      </c>
      <c r="F86">
        <v>0</v>
      </c>
      <c r="G86" s="11">
        <f t="shared" si="5"/>
        <v>16338842</v>
      </c>
      <c r="H86">
        <v>0</v>
      </c>
      <c r="I86" s="11">
        <v>15484842</v>
      </c>
      <c r="J86" s="11">
        <v>13801040</v>
      </c>
      <c r="K86" s="11">
        <f t="shared" si="4"/>
        <v>1683802</v>
      </c>
      <c r="L86" s="11"/>
    </row>
    <row r="87" spans="1:12" hidden="1" outlineLevel="1" x14ac:dyDescent="0.45">
      <c r="A87" t="s">
        <v>68</v>
      </c>
      <c r="B87" s="11">
        <v>-46438629</v>
      </c>
      <c r="C87" s="11">
        <v>24165527</v>
      </c>
      <c r="D87">
        <v>0</v>
      </c>
      <c r="E87" s="11">
        <v>57698533</v>
      </c>
      <c r="F87">
        <v>0</v>
      </c>
      <c r="G87" s="11">
        <f t="shared" si="5"/>
        <v>81864060</v>
      </c>
      <c r="H87">
        <v>0</v>
      </c>
      <c r="I87" s="11">
        <v>35425431</v>
      </c>
      <c r="J87" s="11">
        <v>35172343</v>
      </c>
      <c r="K87" s="11">
        <f t="shared" si="4"/>
        <v>253088</v>
      </c>
      <c r="L87" s="11"/>
    </row>
    <row r="88" spans="1:12" hidden="1" outlineLevel="1" x14ac:dyDescent="0.45">
      <c r="A88" t="s">
        <v>69</v>
      </c>
      <c r="B88" s="11">
        <v>-43445987</v>
      </c>
      <c r="C88" s="11">
        <v>35066248</v>
      </c>
      <c r="D88">
        <v>0</v>
      </c>
      <c r="E88" s="11">
        <v>58650084</v>
      </c>
      <c r="F88">
        <v>0</v>
      </c>
      <c r="G88" s="11">
        <f t="shared" si="5"/>
        <v>93716332</v>
      </c>
      <c r="H88">
        <v>0</v>
      </c>
      <c r="I88" s="11">
        <v>50270345</v>
      </c>
      <c r="J88" s="11">
        <v>47052352</v>
      </c>
      <c r="K88" s="11">
        <f t="shared" si="4"/>
        <v>3217993</v>
      </c>
      <c r="L88" s="11"/>
    </row>
    <row r="89" spans="1:12" hidden="1" outlineLevel="1" x14ac:dyDescent="0.45">
      <c r="A89" t="s">
        <v>70</v>
      </c>
      <c r="B89">
        <v>0</v>
      </c>
      <c r="C89" s="10">
        <v>0</v>
      </c>
      <c r="D89">
        <v>0</v>
      </c>
      <c r="E89" s="11">
        <v>400407</v>
      </c>
      <c r="F89">
        <v>0</v>
      </c>
      <c r="G89" s="11">
        <f t="shared" si="5"/>
        <v>400407</v>
      </c>
      <c r="H89">
        <v>0</v>
      </c>
      <c r="I89" s="11">
        <v>400407</v>
      </c>
      <c r="J89" s="11">
        <v>400407</v>
      </c>
      <c r="K89" s="11">
        <f t="shared" si="4"/>
        <v>0</v>
      </c>
      <c r="L89" s="11"/>
    </row>
    <row r="90" spans="1:12" hidden="1" outlineLevel="1" x14ac:dyDescent="0.45">
      <c r="A90" t="s">
        <v>71</v>
      </c>
      <c r="B90" s="11">
        <v>-3694200</v>
      </c>
      <c r="C90" s="10">
        <v>0</v>
      </c>
      <c r="D90">
        <v>0</v>
      </c>
      <c r="E90" s="11">
        <v>1434205</v>
      </c>
      <c r="F90">
        <v>0</v>
      </c>
      <c r="G90" s="11">
        <f t="shared" si="5"/>
        <v>1434205</v>
      </c>
      <c r="H90">
        <v>0</v>
      </c>
      <c r="I90" s="11">
        <v>-2259995</v>
      </c>
      <c r="J90" s="11">
        <v>-2629398</v>
      </c>
      <c r="K90" s="11">
        <f t="shared" si="4"/>
        <v>369403</v>
      </c>
      <c r="L90" s="11"/>
    </row>
    <row r="91" spans="1:12" hidden="1" outlineLevel="1" x14ac:dyDescent="0.45">
      <c r="A91" t="s">
        <v>72</v>
      </c>
      <c r="B91" s="11">
        <v>-12318657</v>
      </c>
      <c r="C91" s="10">
        <v>0</v>
      </c>
      <c r="D91">
        <v>0</v>
      </c>
      <c r="E91" s="11">
        <v>12933131</v>
      </c>
      <c r="F91">
        <v>0</v>
      </c>
      <c r="G91" s="11">
        <f t="shared" si="5"/>
        <v>12933131</v>
      </c>
      <c r="H91">
        <v>0</v>
      </c>
      <c r="I91" s="11">
        <v>614474</v>
      </c>
      <c r="J91" s="11">
        <v>378207</v>
      </c>
      <c r="K91" s="11">
        <f t="shared" si="4"/>
        <v>236267</v>
      </c>
      <c r="L91" s="11"/>
    </row>
    <row r="92" spans="1:12" hidden="1" outlineLevel="1" x14ac:dyDescent="0.45">
      <c r="A92" t="s">
        <v>73</v>
      </c>
      <c r="B92">
        <v>0</v>
      </c>
      <c r="C92" s="10">
        <v>0</v>
      </c>
      <c r="D92">
        <v>0</v>
      </c>
      <c r="E92" s="11">
        <v>78936238</v>
      </c>
      <c r="F92">
        <v>0</v>
      </c>
      <c r="G92" s="11">
        <f t="shared" si="5"/>
        <v>78936238</v>
      </c>
      <c r="H92">
        <v>0</v>
      </c>
      <c r="I92" s="11">
        <v>78936238</v>
      </c>
      <c r="J92" s="11">
        <v>79833285</v>
      </c>
      <c r="K92" s="11">
        <f t="shared" si="4"/>
        <v>-897047</v>
      </c>
      <c r="L92" s="11"/>
    </row>
    <row r="93" spans="1:12" hidden="1" outlineLevel="1" x14ac:dyDescent="0.45">
      <c r="A93" t="s">
        <v>74</v>
      </c>
      <c r="B93">
        <v>0</v>
      </c>
      <c r="C93" s="10">
        <v>0</v>
      </c>
      <c r="D93">
        <v>0</v>
      </c>
      <c r="E93" s="11">
        <v>8821204</v>
      </c>
      <c r="F93">
        <v>0</v>
      </c>
      <c r="G93" s="11">
        <f t="shared" si="5"/>
        <v>8821204</v>
      </c>
      <c r="H93">
        <v>0</v>
      </c>
      <c r="I93" s="11">
        <v>8821204</v>
      </c>
      <c r="J93" s="11">
        <v>5944800</v>
      </c>
      <c r="K93" s="11">
        <f t="shared" si="4"/>
        <v>2876404</v>
      </c>
      <c r="L93" s="11"/>
    </row>
    <row r="94" spans="1:12" hidden="1" outlineLevel="1" x14ac:dyDescent="0.45">
      <c r="A94" t="s">
        <v>75</v>
      </c>
      <c r="B94">
        <v>0</v>
      </c>
      <c r="C94" s="10">
        <v>0</v>
      </c>
      <c r="D94">
        <v>0</v>
      </c>
      <c r="E94" s="11">
        <v>876846</v>
      </c>
      <c r="F94">
        <v>0</v>
      </c>
      <c r="G94" s="11">
        <f t="shared" si="5"/>
        <v>876846</v>
      </c>
      <c r="H94">
        <v>0</v>
      </c>
      <c r="I94" s="11">
        <v>876846</v>
      </c>
      <c r="J94" s="11">
        <v>1557257</v>
      </c>
      <c r="K94" s="11">
        <f t="shared" si="4"/>
        <v>-680411</v>
      </c>
      <c r="L94" s="11"/>
    </row>
    <row r="95" spans="1:12" hidden="1" outlineLevel="1" x14ac:dyDescent="0.45">
      <c r="A95" t="s">
        <v>76</v>
      </c>
      <c r="B95">
        <v>0</v>
      </c>
      <c r="C95" s="11">
        <v>57234</v>
      </c>
      <c r="D95">
        <v>0</v>
      </c>
      <c r="E95" s="11">
        <v>831609</v>
      </c>
      <c r="F95">
        <v>0</v>
      </c>
      <c r="G95" s="11">
        <f t="shared" si="5"/>
        <v>888843</v>
      </c>
      <c r="H95">
        <v>0</v>
      </c>
      <c r="I95" s="11">
        <v>888843</v>
      </c>
      <c r="J95" s="11">
        <v>2983902</v>
      </c>
      <c r="K95" s="11">
        <f t="shared" si="4"/>
        <v>-2095059</v>
      </c>
      <c r="L95" s="11"/>
    </row>
    <row r="96" spans="1:12" hidden="1" outlineLevel="1" x14ac:dyDescent="0.45">
      <c r="A96" t="s">
        <v>77</v>
      </c>
      <c r="B96">
        <v>0</v>
      </c>
      <c r="C96" s="10">
        <v>0</v>
      </c>
      <c r="D96">
        <v>0</v>
      </c>
      <c r="E96">
        <v>0</v>
      </c>
      <c r="F96">
        <v>0</v>
      </c>
      <c r="G96" s="10">
        <f t="shared" si="5"/>
        <v>0</v>
      </c>
      <c r="H96">
        <v>0</v>
      </c>
      <c r="I96">
        <v>0</v>
      </c>
      <c r="J96" s="11">
        <v>304834</v>
      </c>
      <c r="K96" s="11">
        <f t="shared" si="4"/>
        <v>-304834</v>
      </c>
      <c r="L96" s="11"/>
    </row>
    <row r="97" spans="1:12" hidden="1" outlineLevel="1" x14ac:dyDescent="0.45">
      <c r="A97" t="s">
        <v>189</v>
      </c>
      <c r="B97">
        <v>0</v>
      </c>
      <c r="C97" s="10">
        <v>0</v>
      </c>
      <c r="D97">
        <v>0</v>
      </c>
      <c r="E97" s="11">
        <v>15919919</v>
      </c>
      <c r="F97">
        <v>0</v>
      </c>
      <c r="G97" s="11">
        <f t="shared" si="5"/>
        <v>15919919</v>
      </c>
      <c r="H97">
        <v>0</v>
      </c>
      <c r="I97" s="11">
        <v>15919919</v>
      </c>
      <c r="J97" s="11">
        <v>28435250</v>
      </c>
      <c r="K97" s="11">
        <f t="shared" si="4"/>
        <v>-12515331</v>
      </c>
      <c r="L97" s="11"/>
    </row>
    <row r="98" spans="1:12" s="12" customFormat="1" collapsed="1" x14ac:dyDescent="0.45">
      <c r="A98" s="12" t="s">
        <v>78</v>
      </c>
      <c r="B98" s="12">
        <v>0</v>
      </c>
      <c r="C98" s="12">
        <v>0</v>
      </c>
      <c r="D98" s="12">
        <v>0</v>
      </c>
      <c r="E98" s="13">
        <v>17907060</v>
      </c>
      <c r="F98" s="12">
        <v>0</v>
      </c>
      <c r="G98" s="13">
        <f t="shared" si="5"/>
        <v>17907060</v>
      </c>
      <c r="H98" s="12">
        <v>0</v>
      </c>
      <c r="I98" s="13">
        <v>17907060</v>
      </c>
      <c r="J98" s="13">
        <v>18090000</v>
      </c>
      <c r="K98" s="13">
        <f t="shared" si="4"/>
        <v>-182940</v>
      </c>
      <c r="L98" s="13"/>
    </row>
    <row r="99" spans="1:12" hidden="1" outlineLevel="1" x14ac:dyDescent="0.45">
      <c r="A99" t="s">
        <v>79</v>
      </c>
      <c r="B99">
        <v>0</v>
      </c>
      <c r="C99" s="10">
        <v>0</v>
      </c>
      <c r="D99">
        <v>0</v>
      </c>
      <c r="E99" s="11">
        <v>17767059</v>
      </c>
      <c r="F99">
        <v>0</v>
      </c>
      <c r="G99" s="11">
        <f t="shared" si="5"/>
        <v>17767059</v>
      </c>
      <c r="H99">
        <v>0</v>
      </c>
      <c r="I99" s="11">
        <v>17767059</v>
      </c>
      <c r="J99" s="11">
        <v>18090000</v>
      </c>
      <c r="K99" s="11">
        <f t="shared" si="4"/>
        <v>-322941</v>
      </c>
      <c r="L99" s="11"/>
    </row>
    <row r="100" spans="1:12" hidden="1" outlineLevel="1" x14ac:dyDescent="0.45">
      <c r="A100" t="s">
        <v>80</v>
      </c>
      <c r="B100">
        <v>0</v>
      </c>
      <c r="C100" s="10">
        <v>0</v>
      </c>
      <c r="D100">
        <v>0</v>
      </c>
      <c r="E100" s="11">
        <v>140001</v>
      </c>
      <c r="F100">
        <v>0</v>
      </c>
      <c r="G100" s="11">
        <f t="shared" si="5"/>
        <v>140001</v>
      </c>
      <c r="H100">
        <v>0</v>
      </c>
      <c r="I100" s="11">
        <v>140001</v>
      </c>
      <c r="J100">
        <v>0</v>
      </c>
      <c r="K100" s="11">
        <f t="shared" si="4"/>
        <v>140001</v>
      </c>
      <c r="L100" s="11"/>
    </row>
    <row r="101" spans="1:12" s="12" customFormat="1" collapsed="1" x14ac:dyDescent="0.45">
      <c r="A101" s="12" t="s">
        <v>81</v>
      </c>
      <c r="B101" s="13">
        <v>-32111761</v>
      </c>
      <c r="C101" s="12">
        <v>0</v>
      </c>
      <c r="D101" s="12">
        <v>0</v>
      </c>
      <c r="E101" s="13">
        <v>36626105</v>
      </c>
      <c r="F101" s="12">
        <v>0</v>
      </c>
      <c r="G101" s="13">
        <f t="shared" si="5"/>
        <v>36626105</v>
      </c>
      <c r="H101" s="12">
        <v>0</v>
      </c>
      <c r="I101" s="13">
        <v>4514344</v>
      </c>
      <c r="J101" s="13">
        <v>6964260</v>
      </c>
      <c r="K101" s="13">
        <f t="shared" si="4"/>
        <v>-2449916</v>
      </c>
      <c r="L101" s="13"/>
    </row>
    <row r="102" spans="1:12" hidden="1" outlineLevel="1" x14ac:dyDescent="0.45">
      <c r="A102" t="s">
        <v>82</v>
      </c>
      <c r="B102" s="11">
        <v>-25711781</v>
      </c>
      <c r="C102" s="10">
        <v>0</v>
      </c>
      <c r="D102">
        <v>0</v>
      </c>
      <c r="E102" s="11">
        <v>16269625</v>
      </c>
      <c r="F102">
        <v>0</v>
      </c>
      <c r="G102" s="11">
        <f t="shared" si="5"/>
        <v>16269625</v>
      </c>
      <c r="H102">
        <v>0</v>
      </c>
      <c r="I102" s="11">
        <v>-9442156</v>
      </c>
      <c r="J102" s="11">
        <v>-13583990</v>
      </c>
      <c r="K102" s="11">
        <f t="shared" si="4"/>
        <v>4141834</v>
      </c>
      <c r="L102" s="11"/>
    </row>
    <row r="103" spans="1:12" hidden="1" outlineLevel="1" x14ac:dyDescent="0.45">
      <c r="A103" t="s">
        <v>83</v>
      </c>
      <c r="B103">
        <v>0</v>
      </c>
      <c r="C103" s="10">
        <v>0</v>
      </c>
      <c r="D103">
        <v>0</v>
      </c>
      <c r="E103" s="11">
        <v>19296645</v>
      </c>
      <c r="F103">
        <v>0</v>
      </c>
      <c r="G103" s="11">
        <f t="shared" si="5"/>
        <v>19296645</v>
      </c>
      <c r="H103">
        <v>0</v>
      </c>
      <c r="I103" s="11">
        <v>19296645</v>
      </c>
      <c r="J103" s="11">
        <v>24050000</v>
      </c>
      <c r="K103" s="11">
        <f t="shared" si="4"/>
        <v>-4753355</v>
      </c>
      <c r="L103" s="11"/>
    </row>
    <row r="104" spans="1:12" hidden="1" outlineLevel="1" x14ac:dyDescent="0.45">
      <c r="A104" t="s">
        <v>84</v>
      </c>
      <c r="B104">
        <v>0</v>
      </c>
      <c r="C104" s="10">
        <v>0</v>
      </c>
      <c r="D104">
        <v>0</v>
      </c>
      <c r="E104" s="11">
        <v>144626</v>
      </c>
      <c r="F104">
        <v>0</v>
      </c>
      <c r="G104" s="11">
        <f t="shared" si="5"/>
        <v>144626</v>
      </c>
      <c r="H104">
        <v>0</v>
      </c>
      <c r="I104" s="11">
        <v>144626</v>
      </c>
      <c r="J104" s="11">
        <v>270000</v>
      </c>
      <c r="K104" s="11">
        <f t="shared" si="4"/>
        <v>-125374</v>
      </c>
      <c r="L104" s="11"/>
    </row>
    <row r="105" spans="1:12" hidden="1" outlineLevel="1" x14ac:dyDescent="0.45">
      <c r="A105" t="s">
        <v>85</v>
      </c>
      <c r="B105" s="11">
        <v>-6399980</v>
      </c>
      <c r="C105" s="10">
        <v>0</v>
      </c>
      <c r="D105">
        <v>0</v>
      </c>
      <c r="E105" s="11">
        <v>915209</v>
      </c>
      <c r="F105">
        <v>0</v>
      </c>
      <c r="G105" s="11">
        <f t="shared" si="5"/>
        <v>915209</v>
      </c>
      <c r="H105">
        <v>0</v>
      </c>
      <c r="I105" s="11">
        <v>-5484771</v>
      </c>
      <c r="J105" s="11">
        <v>-3771750</v>
      </c>
      <c r="K105" s="11">
        <f t="shared" si="4"/>
        <v>-1713021</v>
      </c>
      <c r="L105" s="11"/>
    </row>
    <row r="106" spans="1:12" s="12" customFormat="1" collapsed="1" x14ac:dyDescent="0.45">
      <c r="A106" s="12" t="s">
        <v>86</v>
      </c>
      <c r="B106" s="13">
        <v>-47422693</v>
      </c>
      <c r="C106" s="13">
        <v>22498902</v>
      </c>
      <c r="D106" s="12">
        <v>0</v>
      </c>
      <c r="E106" s="13">
        <v>16516552</v>
      </c>
      <c r="F106" s="12">
        <v>0</v>
      </c>
      <c r="G106" s="13">
        <f t="shared" si="5"/>
        <v>39015454</v>
      </c>
      <c r="H106" s="12">
        <v>0</v>
      </c>
      <c r="I106" s="13">
        <v>-8407239</v>
      </c>
      <c r="J106" s="13">
        <v>5130668</v>
      </c>
      <c r="K106" s="13">
        <f t="shared" si="4"/>
        <v>-13537907</v>
      </c>
      <c r="L106" s="13"/>
    </row>
    <row r="107" spans="1:12" hidden="1" outlineLevel="1" x14ac:dyDescent="0.45">
      <c r="A107" t="s">
        <v>183</v>
      </c>
      <c r="B107">
        <v>0</v>
      </c>
      <c r="C107" s="11">
        <v>1421941</v>
      </c>
      <c r="D107">
        <v>0</v>
      </c>
      <c r="E107">
        <v>0</v>
      </c>
      <c r="F107">
        <v>0</v>
      </c>
      <c r="G107" s="10">
        <f t="shared" si="5"/>
        <v>1421941</v>
      </c>
      <c r="H107">
        <v>0</v>
      </c>
      <c r="I107" s="11">
        <v>1421941</v>
      </c>
      <c r="J107" s="11">
        <v>2188032</v>
      </c>
      <c r="K107" s="11">
        <f t="shared" si="4"/>
        <v>-766091</v>
      </c>
      <c r="L107" s="11"/>
    </row>
    <row r="108" spans="1:12" hidden="1" outlineLevel="1" x14ac:dyDescent="0.45">
      <c r="A108" t="s">
        <v>190</v>
      </c>
      <c r="B108" s="11">
        <v>-12112917</v>
      </c>
      <c r="C108" s="11">
        <v>8849540</v>
      </c>
      <c r="D108">
        <v>0</v>
      </c>
      <c r="E108" s="11">
        <v>3037623</v>
      </c>
      <c r="F108">
        <v>0</v>
      </c>
      <c r="G108" s="11">
        <f t="shared" si="5"/>
        <v>11887163</v>
      </c>
      <c r="H108">
        <v>0</v>
      </c>
      <c r="I108" s="11">
        <v>-225754</v>
      </c>
      <c r="J108" s="11">
        <v>4424716</v>
      </c>
      <c r="K108" s="11">
        <f t="shared" si="4"/>
        <v>-4650470</v>
      </c>
      <c r="L108" s="11"/>
    </row>
    <row r="109" spans="1:12" hidden="1" outlineLevel="1" x14ac:dyDescent="0.45">
      <c r="A109" t="s">
        <v>87</v>
      </c>
      <c r="B109" s="11">
        <v>-650001</v>
      </c>
      <c r="C109" s="10">
        <v>0</v>
      </c>
      <c r="D109">
        <v>0</v>
      </c>
      <c r="E109" s="11">
        <v>230927</v>
      </c>
      <c r="F109">
        <v>0</v>
      </c>
      <c r="G109" s="11">
        <f t="shared" si="5"/>
        <v>230927</v>
      </c>
      <c r="H109">
        <v>0</v>
      </c>
      <c r="I109" s="11">
        <v>-419074</v>
      </c>
      <c r="J109" s="11">
        <v>293599</v>
      </c>
      <c r="K109" s="11">
        <f t="shared" si="4"/>
        <v>-712673</v>
      </c>
      <c r="L109" s="11"/>
    </row>
    <row r="110" spans="1:12" hidden="1" outlineLevel="1" x14ac:dyDescent="0.45">
      <c r="A110" t="s">
        <v>88</v>
      </c>
      <c r="B110" s="11">
        <v>-14083573</v>
      </c>
      <c r="C110" s="10">
        <v>0</v>
      </c>
      <c r="D110">
        <v>0</v>
      </c>
      <c r="E110" s="11">
        <v>2462052</v>
      </c>
      <c r="F110">
        <v>0</v>
      </c>
      <c r="G110" s="11">
        <f t="shared" si="5"/>
        <v>2462052</v>
      </c>
      <c r="H110">
        <v>0</v>
      </c>
      <c r="I110" s="11">
        <v>-11621521</v>
      </c>
      <c r="J110" s="11">
        <v>-8535000</v>
      </c>
      <c r="K110" s="11">
        <f t="shared" si="4"/>
        <v>-3086521</v>
      </c>
      <c r="L110" s="11"/>
    </row>
    <row r="111" spans="1:12" hidden="1" outlineLevel="1" x14ac:dyDescent="0.45">
      <c r="A111" t="s">
        <v>89</v>
      </c>
      <c r="B111" s="11">
        <v>-206000</v>
      </c>
      <c r="C111" s="10">
        <v>0</v>
      </c>
      <c r="D111">
        <v>0</v>
      </c>
      <c r="E111" s="11">
        <v>2372929</v>
      </c>
      <c r="F111">
        <v>0</v>
      </c>
      <c r="G111" s="11">
        <f t="shared" si="5"/>
        <v>2372929</v>
      </c>
      <c r="H111">
        <v>0</v>
      </c>
      <c r="I111" s="11">
        <v>2166929</v>
      </c>
      <c r="J111" s="11">
        <v>1015000</v>
      </c>
      <c r="K111" s="11">
        <f t="shared" si="4"/>
        <v>1151929</v>
      </c>
      <c r="L111" s="11"/>
    </row>
    <row r="112" spans="1:12" hidden="1" outlineLevel="1" x14ac:dyDescent="0.45">
      <c r="A112" t="s">
        <v>90</v>
      </c>
      <c r="B112">
        <v>0</v>
      </c>
      <c r="C112" s="10">
        <v>0</v>
      </c>
      <c r="D112">
        <v>0</v>
      </c>
      <c r="E112" s="11">
        <v>496500</v>
      </c>
      <c r="F112">
        <v>0</v>
      </c>
      <c r="G112" s="11">
        <f t="shared" si="5"/>
        <v>496500</v>
      </c>
      <c r="H112">
        <v>0</v>
      </c>
      <c r="I112" s="11">
        <v>496500</v>
      </c>
      <c r="J112" s="11">
        <v>504000</v>
      </c>
      <c r="K112" s="11">
        <f t="shared" si="4"/>
        <v>-7500</v>
      </c>
      <c r="L112" s="11"/>
    </row>
    <row r="113" spans="1:12" hidden="1" outlineLevel="1" x14ac:dyDescent="0.45">
      <c r="A113" t="s">
        <v>91</v>
      </c>
      <c r="B113" s="11">
        <v>-20370202</v>
      </c>
      <c r="C113" s="11">
        <v>12227421</v>
      </c>
      <c r="D113">
        <v>0</v>
      </c>
      <c r="E113" s="11">
        <v>4617829</v>
      </c>
      <c r="F113">
        <v>0</v>
      </c>
      <c r="G113" s="11">
        <f t="shared" si="5"/>
        <v>16845250</v>
      </c>
      <c r="H113">
        <v>0</v>
      </c>
      <c r="I113" s="11">
        <v>-3524952</v>
      </c>
      <c r="J113" s="11">
        <v>1726019</v>
      </c>
      <c r="K113" s="11">
        <f t="shared" ref="K113:K156" si="6">I113-J113</f>
        <v>-5250971</v>
      </c>
      <c r="L113" s="11"/>
    </row>
    <row r="114" spans="1:12" hidden="1" outlineLevel="1" x14ac:dyDescent="0.45">
      <c r="A114" t="s">
        <v>92</v>
      </c>
      <c r="B114">
        <v>0</v>
      </c>
      <c r="C114" s="10">
        <v>0</v>
      </c>
      <c r="D114">
        <v>0</v>
      </c>
      <c r="E114" s="11">
        <v>3298692</v>
      </c>
      <c r="F114">
        <v>0</v>
      </c>
      <c r="G114" s="11">
        <f t="shared" si="5"/>
        <v>3298692</v>
      </c>
      <c r="H114">
        <v>0</v>
      </c>
      <c r="I114" s="11">
        <v>3298692</v>
      </c>
      <c r="J114" s="11">
        <v>3514302</v>
      </c>
      <c r="K114" s="11">
        <f t="shared" si="6"/>
        <v>-215610</v>
      </c>
      <c r="L114" s="11"/>
    </row>
    <row r="115" spans="1:12" s="12" customFormat="1" collapsed="1" x14ac:dyDescent="0.45">
      <c r="A115" s="12" t="s">
        <v>228</v>
      </c>
      <c r="B115" s="12">
        <v>0</v>
      </c>
      <c r="C115" s="12">
        <v>0</v>
      </c>
      <c r="D115" s="12">
        <v>0</v>
      </c>
      <c r="E115" s="13">
        <v>121671853</v>
      </c>
      <c r="F115" s="12">
        <v>0</v>
      </c>
      <c r="G115" s="13">
        <f t="shared" si="5"/>
        <v>121671853</v>
      </c>
      <c r="H115" s="12">
        <v>0</v>
      </c>
      <c r="I115" s="13">
        <v>121671853</v>
      </c>
      <c r="J115" s="13">
        <v>102445328</v>
      </c>
      <c r="K115" s="13">
        <f t="shared" si="6"/>
        <v>19226525</v>
      </c>
      <c r="L115" s="13"/>
    </row>
    <row r="116" spans="1:12" hidden="1" outlineLevel="1" x14ac:dyDescent="0.45">
      <c r="A116" t="s">
        <v>191</v>
      </c>
      <c r="B116">
        <v>0</v>
      </c>
      <c r="C116" s="10">
        <v>0</v>
      </c>
      <c r="D116">
        <v>0</v>
      </c>
      <c r="E116" s="11">
        <v>9993197</v>
      </c>
      <c r="F116">
        <v>0</v>
      </c>
      <c r="G116" s="11">
        <f t="shared" si="5"/>
        <v>9993197</v>
      </c>
      <c r="H116">
        <v>0</v>
      </c>
      <c r="I116" s="11">
        <v>9993197</v>
      </c>
      <c r="J116" s="11">
        <v>1925000</v>
      </c>
      <c r="K116" s="11">
        <f t="shared" si="6"/>
        <v>8068197</v>
      </c>
      <c r="L116" s="11"/>
    </row>
    <row r="117" spans="1:12" hidden="1" outlineLevel="1" x14ac:dyDescent="0.45">
      <c r="A117" t="s">
        <v>93</v>
      </c>
      <c r="B117">
        <v>0</v>
      </c>
      <c r="C117" s="10">
        <v>0</v>
      </c>
      <c r="D117">
        <v>0</v>
      </c>
      <c r="E117" s="11">
        <v>28630758</v>
      </c>
      <c r="F117">
        <v>0</v>
      </c>
      <c r="G117" s="11">
        <f t="shared" si="5"/>
        <v>28630758</v>
      </c>
      <c r="H117">
        <v>0</v>
      </c>
      <c r="I117" s="11">
        <v>28630758</v>
      </c>
      <c r="J117" s="11">
        <v>28630758</v>
      </c>
      <c r="K117" s="11">
        <f t="shared" si="6"/>
        <v>0</v>
      </c>
      <c r="L117" s="11"/>
    </row>
    <row r="118" spans="1:12" hidden="1" outlineLevel="1" x14ac:dyDescent="0.45">
      <c r="A118" t="s">
        <v>94</v>
      </c>
      <c r="B118">
        <v>0</v>
      </c>
      <c r="C118" s="10">
        <v>0</v>
      </c>
      <c r="D118">
        <v>0</v>
      </c>
      <c r="E118" s="11">
        <v>10871708</v>
      </c>
      <c r="F118">
        <v>0</v>
      </c>
      <c r="G118" s="11">
        <f t="shared" si="5"/>
        <v>10871708</v>
      </c>
      <c r="H118">
        <v>0</v>
      </c>
      <c r="I118" s="11">
        <v>10871708</v>
      </c>
      <c r="J118" s="11">
        <v>10481571</v>
      </c>
      <c r="K118" s="11">
        <f t="shared" si="6"/>
        <v>390137</v>
      </c>
      <c r="L118" s="11"/>
    </row>
    <row r="119" spans="1:12" hidden="1" outlineLevel="1" x14ac:dyDescent="0.45">
      <c r="A119" t="s">
        <v>95</v>
      </c>
      <c r="B119">
        <v>0</v>
      </c>
      <c r="C119" s="10">
        <v>0</v>
      </c>
      <c r="D119">
        <v>0</v>
      </c>
      <c r="E119">
        <v>0</v>
      </c>
      <c r="F119">
        <v>0</v>
      </c>
      <c r="G119" s="10">
        <f t="shared" si="5"/>
        <v>0</v>
      </c>
      <c r="H119">
        <v>0</v>
      </c>
      <c r="I119">
        <v>0</v>
      </c>
      <c r="J119" s="11">
        <v>200000</v>
      </c>
      <c r="K119" s="11">
        <f t="shared" si="6"/>
        <v>-200000</v>
      </c>
      <c r="L119" s="11"/>
    </row>
    <row r="120" spans="1:12" hidden="1" outlineLevel="1" x14ac:dyDescent="0.45">
      <c r="A120" t="s">
        <v>96</v>
      </c>
      <c r="B120">
        <v>0</v>
      </c>
      <c r="C120" s="10">
        <v>0</v>
      </c>
      <c r="D120">
        <v>0</v>
      </c>
      <c r="E120" s="11">
        <v>343381</v>
      </c>
      <c r="F120">
        <v>0</v>
      </c>
      <c r="G120" s="11">
        <f t="shared" si="5"/>
        <v>343381</v>
      </c>
      <c r="H120">
        <v>0</v>
      </c>
      <c r="I120" s="11">
        <v>343381</v>
      </c>
      <c r="J120" s="11">
        <v>500001</v>
      </c>
      <c r="K120" s="11">
        <f t="shared" si="6"/>
        <v>-156620</v>
      </c>
      <c r="L120" s="11"/>
    </row>
    <row r="121" spans="1:12" hidden="1" outlineLevel="1" x14ac:dyDescent="0.45">
      <c r="A121" t="s">
        <v>97</v>
      </c>
      <c r="B121">
        <v>0</v>
      </c>
      <c r="C121" s="10">
        <v>0</v>
      </c>
      <c r="D121">
        <v>0</v>
      </c>
      <c r="E121" s="11">
        <v>26999972</v>
      </c>
      <c r="F121">
        <v>0</v>
      </c>
      <c r="G121" s="11">
        <f t="shared" si="5"/>
        <v>26999972</v>
      </c>
      <c r="H121">
        <v>0</v>
      </c>
      <c r="I121" s="11">
        <v>26999972</v>
      </c>
      <c r="J121" s="11">
        <v>17425000</v>
      </c>
      <c r="K121" s="11">
        <f t="shared" si="6"/>
        <v>9574972</v>
      </c>
      <c r="L121" s="11"/>
    </row>
    <row r="122" spans="1:12" hidden="1" outlineLevel="1" x14ac:dyDescent="0.45">
      <c r="A122" t="s">
        <v>98</v>
      </c>
      <c r="B122">
        <v>0</v>
      </c>
      <c r="C122" s="10">
        <v>0</v>
      </c>
      <c r="D122">
        <v>0</v>
      </c>
      <c r="E122" s="11">
        <v>44006211</v>
      </c>
      <c r="F122">
        <v>0</v>
      </c>
      <c r="G122" s="11">
        <f t="shared" si="5"/>
        <v>44006211</v>
      </c>
      <c r="H122">
        <v>0</v>
      </c>
      <c r="I122" s="11">
        <v>44006211</v>
      </c>
      <c r="J122" s="11">
        <v>43117998</v>
      </c>
      <c r="K122" s="11">
        <f t="shared" si="6"/>
        <v>888213</v>
      </c>
      <c r="L122" s="11"/>
    </row>
    <row r="123" spans="1:12" hidden="1" outlineLevel="1" x14ac:dyDescent="0.45">
      <c r="A123" t="s">
        <v>99</v>
      </c>
      <c r="B123">
        <v>0</v>
      </c>
      <c r="C123" s="10">
        <v>0</v>
      </c>
      <c r="D123">
        <v>0</v>
      </c>
      <c r="E123" s="11">
        <v>826626</v>
      </c>
      <c r="F123">
        <v>0</v>
      </c>
      <c r="G123" s="11">
        <f t="shared" si="5"/>
        <v>826626</v>
      </c>
      <c r="H123">
        <v>0</v>
      </c>
      <c r="I123" s="11">
        <v>826626</v>
      </c>
      <c r="J123" s="11">
        <v>165000</v>
      </c>
      <c r="K123" s="11">
        <f t="shared" si="6"/>
        <v>661626</v>
      </c>
      <c r="L123" s="11"/>
    </row>
    <row r="124" spans="1:12" s="12" customFormat="1" collapsed="1" x14ac:dyDescent="0.45">
      <c r="A124" s="12" t="s">
        <v>100</v>
      </c>
      <c r="B124" s="12">
        <v>0</v>
      </c>
      <c r="C124" s="13">
        <v>7496919</v>
      </c>
      <c r="D124" s="12">
        <v>0</v>
      </c>
      <c r="E124" s="13">
        <v>10263686</v>
      </c>
      <c r="F124" s="12">
        <v>0</v>
      </c>
      <c r="G124" s="13">
        <f t="shared" si="5"/>
        <v>17760605</v>
      </c>
      <c r="H124" s="12">
        <v>0</v>
      </c>
      <c r="I124" s="13">
        <v>17760605</v>
      </c>
      <c r="J124" s="13">
        <v>19884464</v>
      </c>
      <c r="K124" s="13">
        <f t="shared" si="6"/>
        <v>-2123859</v>
      </c>
      <c r="L124" s="13"/>
    </row>
    <row r="125" spans="1:12" hidden="1" outlineLevel="1" x14ac:dyDescent="0.45">
      <c r="A125" t="s">
        <v>101</v>
      </c>
      <c r="B125">
        <v>0</v>
      </c>
      <c r="C125" s="11">
        <v>869949</v>
      </c>
      <c r="D125">
        <v>0</v>
      </c>
      <c r="E125" s="11">
        <v>20000</v>
      </c>
      <c r="F125">
        <v>0</v>
      </c>
      <c r="G125" s="11">
        <f t="shared" si="5"/>
        <v>889949</v>
      </c>
      <c r="H125">
        <v>0</v>
      </c>
      <c r="I125" s="11">
        <v>889949</v>
      </c>
      <c r="J125" s="11">
        <v>1021686</v>
      </c>
      <c r="K125" s="11">
        <f t="shared" si="6"/>
        <v>-131737</v>
      </c>
      <c r="L125" s="11"/>
    </row>
    <row r="126" spans="1:12" hidden="1" outlineLevel="1" x14ac:dyDescent="0.45">
      <c r="A126" t="s">
        <v>102</v>
      </c>
      <c r="B126">
        <v>0</v>
      </c>
      <c r="C126" s="11">
        <v>6626970</v>
      </c>
      <c r="D126">
        <v>0</v>
      </c>
      <c r="E126" s="11">
        <v>2442356</v>
      </c>
      <c r="F126">
        <v>0</v>
      </c>
      <c r="G126" s="11">
        <f t="shared" si="5"/>
        <v>9069326</v>
      </c>
      <c r="H126">
        <v>0</v>
      </c>
      <c r="I126" s="11">
        <v>9069326</v>
      </c>
      <c r="J126" s="11">
        <v>8807104</v>
      </c>
      <c r="K126" s="11">
        <f t="shared" si="6"/>
        <v>262222</v>
      </c>
      <c r="L126" s="11"/>
    </row>
    <row r="127" spans="1:12" hidden="1" outlineLevel="1" x14ac:dyDescent="0.45">
      <c r="A127" t="s">
        <v>103</v>
      </c>
      <c r="B127">
        <v>0</v>
      </c>
      <c r="C127" s="10">
        <v>0</v>
      </c>
      <c r="D127">
        <v>0</v>
      </c>
      <c r="E127" s="11">
        <v>372664</v>
      </c>
      <c r="F127">
        <v>0</v>
      </c>
      <c r="G127" s="11">
        <f t="shared" si="5"/>
        <v>372664</v>
      </c>
      <c r="H127">
        <v>0</v>
      </c>
      <c r="I127" s="11">
        <v>372664</v>
      </c>
      <c r="J127" s="11">
        <v>2302116</v>
      </c>
      <c r="K127" s="11">
        <f t="shared" si="6"/>
        <v>-1929452</v>
      </c>
      <c r="L127" s="11"/>
    </row>
    <row r="128" spans="1:12" hidden="1" outlineLevel="1" x14ac:dyDescent="0.45">
      <c r="A128" t="s">
        <v>104</v>
      </c>
      <c r="B128">
        <v>0</v>
      </c>
      <c r="C128" s="10">
        <v>0</v>
      </c>
      <c r="D128">
        <v>0</v>
      </c>
      <c r="E128" s="11">
        <v>5992064</v>
      </c>
      <c r="F128">
        <v>0</v>
      </c>
      <c r="G128" s="11">
        <f t="shared" si="5"/>
        <v>5992064</v>
      </c>
      <c r="H128">
        <v>0</v>
      </c>
      <c r="I128" s="11">
        <v>5992064</v>
      </c>
      <c r="J128" s="11">
        <v>6653558</v>
      </c>
      <c r="K128" s="11">
        <f t="shared" si="6"/>
        <v>-661494</v>
      </c>
      <c r="L128" s="11"/>
    </row>
    <row r="129" spans="1:12" hidden="1" outlineLevel="1" x14ac:dyDescent="0.45">
      <c r="A129" t="s">
        <v>105</v>
      </c>
      <c r="B129">
        <v>0</v>
      </c>
      <c r="C129" s="10">
        <v>0</v>
      </c>
      <c r="D129">
        <v>0</v>
      </c>
      <c r="E129" s="11">
        <v>836602</v>
      </c>
      <c r="F129">
        <v>0</v>
      </c>
      <c r="G129" s="11">
        <f t="shared" si="5"/>
        <v>836602</v>
      </c>
      <c r="H129">
        <v>0</v>
      </c>
      <c r="I129" s="11">
        <v>836602</v>
      </c>
      <c r="J129" s="11">
        <v>1100000</v>
      </c>
      <c r="K129" s="11">
        <f t="shared" si="6"/>
        <v>-263398</v>
      </c>
      <c r="L129" s="11"/>
    </row>
    <row r="130" spans="1:12" hidden="1" outlineLevel="1" x14ac:dyDescent="0.45">
      <c r="A130" t="s">
        <v>181</v>
      </c>
      <c r="B130">
        <v>0</v>
      </c>
      <c r="C130" s="10">
        <v>0</v>
      </c>
      <c r="D130">
        <v>0</v>
      </c>
      <c r="E130" s="11">
        <v>600000</v>
      </c>
      <c r="F130">
        <v>0</v>
      </c>
      <c r="G130" s="11">
        <f t="shared" si="5"/>
        <v>600000</v>
      </c>
      <c r="H130">
        <v>0</v>
      </c>
      <c r="I130" s="11">
        <v>600000</v>
      </c>
      <c r="J130">
        <v>0</v>
      </c>
      <c r="K130" s="11">
        <f t="shared" si="6"/>
        <v>600000</v>
      </c>
      <c r="L130" s="11"/>
    </row>
    <row r="131" spans="1:12" s="12" customFormat="1" collapsed="1" x14ac:dyDescent="0.45">
      <c r="A131" s="12" t="s">
        <v>106</v>
      </c>
      <c r="B131" s="12">
        <v>0</v>
      </c>
      <c r="C131" s="13">
        <v>544356</v>
      </c>
      <c r="D131" s="12">
        <v>0</v>
      </c>
      <c r="E131" s="13">
        <v>12977</v>
      </c>
      <c r="F131" s="12">
        <v>0</v>
      </c>
      <c r="G131" s="13">
        <f t="shared" si="5"/>
        <v>557333</v>
      </c>
      <c r="H131" s="12">
        <v>0</v>
      </c>
      <c r="I131" s="13">
        <v>557333</v>
      </c>
      <c r="J131" s="13">
        <v>1212618</v>
      </c>
      <c r="K131" s="13">
        <f t="shared" si="6"/>
        <v>-655285</v>
      </c>
      <c r="L131" s="13"/>
    </row>
    <row r="132" spans="1:12" hidden="1" outlineLevel="1" x14ac:dyDescent="0.45">
      <c r="A132" t="s">
        <v>107</v>
      </c>
      <c r="B132">
        <v>0</v>
      </c>
      <c r="C132" s="11">
        <v>544356</v>
      </c>
      <c r="D132">
        <v>0</v>
      </c>
      <c r="E132">
        <v>0</v>
      </c>
      <c r="F132">
        <v>0</v>
      </c>
      <c r="G132" s="10">
        <f t="shared" si="5"/>
        <v>544356</v>
      </c>
      <c r="H132">
        <v>0</v>
      </c>
      <c r="I132" s="11">
        <v>544356</v>
      </c>
      <c r="J132" s="11">
        <v>1202618</v>
      </c>
      <c r="K132" s="11">
        <f t="shared" si="6"/>
        <v>-658262</v>
      </c>
      <c r="L132" s="11"/>
    </row>
    <row r="133" spans="1:12" hidden="1" outlineLevel="1" x14ac:dyDescent="0.45">
      <c r="A133" t="s">
        <v>108</v>
      </c>
      <c r="B133">
        <v>0</v>
      </c>
      <c r="C133" s="10">
        <v>0</v>
      </c>
      <c r="D133">
        <v>0</v>
      </c>
      <c r="E133" s="11">
        <v>12977</v>
      </c>
      <c r="F133">
        <v>0</v>
      </c>
      <c r="G133" s="11">
        <f t="shared" si="5"/>
        <v>12977</v>
      </c>
      <c r="H133">
        <v>0</v>
      </c>
      <c r="I133" s="11">
        <v>12977</v>
      </c>
      <c r="J133" s="11">
        <v>10000</v>
      </c>
      <c r="K133" s="11">
        <f t="shared" si="6"/>
        <v>2977</v>
      </c>
      <c r="L133" s="11"/>
    </row>
    <row r="134" spans="1:12" s="12" customFormat="1" collapsed="1" x14ac:dyDescent="0.45">
      <c r="A134" s="12" t="s">
        <v>109</v>
      </c>
      <c r="B134" s="13">
        <v>-21693873</v>
      </c>
      <c r="C134" s="13">
        <f>80958000-7277988</f>
        <v>73680012</v>
      </c>
      <c r="D134" s="13">
        <f>45000000+7277988</f>
        <v>52277988</v>
      </c>
      <c r="E134" s="13">
        <v>66488506</v>
      </c>
      <c r="F134" s="12">
        <v>0</v>
      </c>
      <c r="G134" s="13">
        <f t="shared" si="5"/>
        <v>192446506</v>
      </c>
      <c r="H134" s="12">
        <v>0</v>
      </c>
      <c r="I134" s="13">
        <v>170752633</v>
      </c>
      <c r="J134" s="13">
        <v>165177360</v>
      </c>
      <c r="K134" s="13">
        <f t="shared" si="6"/>
        <v>5575273</v>
      </c>
      <c r="L134" s="13"/>
    </row>
    <row r="135" spans="1:12" hidden="1" outlineLevel="1" x14ac:dyDescent="0.45">
      <c r="A135" t="s">
        <v>110</v>
      </c>
      <c r="B135">
        <v>0</v>
      </c>
      <c r="C135" s="11">
        <v>9699122</v>
      </c>
      <c r="D135">
        <v>0</v>
      </c>
      <c r="E135" s="11">
        <v>257436</v>
      </c>
      <c r="F135">
        <v>0</v>
      </c>
      <c r="G135" s="11">
        <f t="shared" ref="G135:G187" si="7">C135+D135+E135+F135</f>
        <v>9956558</v>
      </c>
      <c r="H135">
        <v>0</v>
      </c>
      <c r="I135" s="11">
        <v>9956558</v>
      </c>
      <c r="J135" s="11">
        <v>9709484</v>
      </c>
      <c r="K135" s="11">
        <f t="shared" si="6"/>
        <v>247074</v>
      </c>
      <c r="L135" s="11"/>
    </row>
    <row r="136" spans="1:12" hidden="1" outlineLevel="1" x14ac:dyDescent="0.45">
      <c r="A136" t="s">
        <v>111</v>
      </c>
      <c r="B136">
        <v>0</v>
      </c>
      <c r="C136" s="11">
        <v>4846774</v>
      </c>
      <c r="D136">
        <v>0</v>
      </c>
      <c r="E136" s="11">
        <v>67332</v>
      </c>
      <c r="F136">
        <v>0</v>
      </c>
      <c r="G136" s="11">
        <f t="shared" si="7"/>
        <v>4914106</v>
      </c>
      <c r="H136">
        <v>0</v>
      </c>
      <c r="I136" s="11">
        <v>4914106</v>
      </c>
      <c r="J136" s="11">
        <v>4589934</v>
      </c>
      <c r="K136" s="11">
        <f t="shared" si="6"/>
        <v>324172</v>
      </c>
      <c r="L136" s="11"/>
    </row>
    <row r="137" spans="1:12" hidden="1" outlineLevel="1" x14ac:dyDescent="0.45">
      <c r="A137" t="s">
        <v>112</v>
      </c>
      <c r="B137" s="11">
        <v>-930000</v>
      </c>
      <c r="C137" s="10">
        <v>0</v>
      </c>
      <c r="D137">
        <v>0</v>
      </c>
      <c r="E137" s="11">
        <v>6059086</v>
      </c>
      <c r="F137">
        <v>0</v>
      </c>
      <c r="G137" s="11">
        <f t="shared" si="7"/>
        <v>6059086</v>
      </c>
      <c r="H137">
        <v>0</v>
      </c>
      <c r="I137" s="11">
        <v>5129086</v>
      </c>
      <c r="J137" s="11">
        <v>4370000</v>
      </c>
      <c r="K137" s="11">
        <f t="shared" si="6"/>
        <v>759086</v>
      </c>
      <c r="L137" s="11"/>
    </row>
    <row r="138" spans="1:12" hidden="1" outlineLevel="1" x14ac:dyDescent="0.45">
      <c r="A138" t="s">
        <v>113</v>
      </c>
      <c r="B138" s="11">
        <v>-20098872</v>
      </c>
      <c r="C138" s="11">
        <v>28766568</v>
      </c>
      <c r="D138">
        <v>0</v>
      </c>
      <c r="E138" s="11">
        <v>19871716</v>
      </c>
      <c r="F138">
        <v>0</v>
      </c>
      <c r="G138" s="11">
        <f t="shared" si="7"/>
        <v>48638284</v>
      </c>
      <c r="H138">
        <v>0</v>
      </c>
      <c r="I138" s="11">
        <v>28539412</v>
      </c>
      <c r="J138" s="11">
        <v>25957392</v>
      </c>
      <c r="K138" s="11">
        <f t="shared" si="6"/>
        <v>2582020</v>
      </c>
      <c r="L138" s="11"/>
    </row>
    <row r="139" spans="1:12" hidden="1" outlineLevel="1" x14ac:dyDescent="0.45">
      <c r="A139" t="s">
        <v>114</v>
      </c>
      <c r="B139" s="11">
        <v>-285000</v>
      </c>
      <c r="C139" s="11">
        <v>14490779</v>
      </c>
      <c r="D139">
        <v>0</v>
      </c>
      <c r="E139" s="11">
        <v>2529603</v>
      </c>
      <c r="F139">
        <v>0</v>
      </c>
      <c r="G139" s="11">
        <f t="shared" si="7"/>
        <v>17020382</v>
      </c>
      <c r="H139">
        <v>0</v>
      </c>
      <c r="I139" s="11">
        <v>16735382</v>
      </c>
      <c r="J139" s="11">
        <v>16727775</v>
      </c>
      <c r="K139" s="11">
        <f t="shared" si="6"/>
        <v>7607</v>
      </c>
      <c r="L139" s="11"/>
    </row>
    <row r="140" spans="1:12" hidden="1" outlineLevel="1" x14ac:dyDescent="0.45">
      <c r="A140" t="s">
        <v>115</v>
      </c>
      <c r="B140" s="11">
        <v>-380001</v>
      </c>
      <c r="C140" s="11">
        <v>11076769</v>
      </c>
      <c r="D140">
        <v>0</v>
      </c>
      <c r="E140" s="11">
        <v>27516481</v>
      </c>
      <c r="F140">
        <v>0</v>
      </c>
      <c r="G140" s="11">
        <f t="shared" si="7"/>
        <v>38593250</v>
      </c>
      <c r="H140">
        <v>0</v>
      </c>
      <c r="I140" s="11">
        <v>38213249</v>
      </c>
      <c r="J140" s="11">
        <v>38401826</v>
      </c>
      <c r="K140" s="11">
        <f t="shared" si="6"/>
        <v>-188577</v>
      </c>
      <c r="L140" s="11"/>
    </row>
    <row r="141" spans="1:12" hidden="1" outlineLevel="1" x14ac:dyDescent="0.45">
      <c r="A141" t="s">
        <v>116</v>
      </c>
      <c r="B141">
        <v>0</v>
      </c>
      <c r="C141" s="10">
        <v>0</v>
      </c>
      <c r="D141">
        <v>0</v>
      </c>
      <c r="E141" s="11">
        <v>9959667</v>
      </c>
      <c r="F141">
        <v>0</v>
      </c>
      <c r="G141" s="11">
        <f t="shared" si="7"/>
        <v>9959667</v>
      </c>
      <c r="H141">
        <v>0</v>
      </c>
      <c r="I141" s="11">
        <v>9959667</v>
      </c>
      <c r="J141" s="11">
        <v>10658448</v>
      </c>
      <c r="K141" s="11">
        <f t="shared" si="6"/>
        <v>-698781</v>
      </c>
      <c r="L141" s="11"/>
    </row>
    <row r="142" spans="1:12" hidden="1" outlineLevel="1" x14ac:dyDescent="0.45">
      <c r="A142" t="s">
        <v>117</v>
      </c>
      <c r="B142">
        <v>0</v>
      </c>
      <c r="C142" s="10">
        <v>0</v>
      </c>
      <c r="D142" s="11">
        <f>45000000+7277988</f>
        <v>52277988</v>
      </c>
      <c r="E142">
        <v>0</v>
      </c>
      <c r="F142">
        <v>0</v>
      </c>
      <c r="G142" s="10">
        <f t="shared" si="7"/>
        <v>52277988</v>
      </c>
      <c r="H142">
        <v>0</v>
      </c>
      <c r="I142" s="11">
        <v>52277988</v>
      </c>
      <c r="J142" s="11">
        <v>49662501</v>
      </c>
      <c r="K142" s="11">
        <f t="shared" si="6"/>
        <v>2615487</v>
      </c>
      <c r="L142" s="11"/>
    </row>
    <row r="143" spans="1:12" hidden="1" outlineLevel="1" x14ac:dyDescent="0.45">
      <c r="A143" t="s">
        <v>118</v>
      </c>
      <c r="B143">
        <v>0</v>
      </c>
      <c r="C143" s="11">
        <v>4800000</v>
      </c>
      <c r="D143">
        <v>0</v>
      </c>
      <c r="E143">
        <v>0</v>
      </c>
      <c r="F143">
        <v>0</v>
      </c>
      <c r="G143" s="10">
        <f t="shared" si="7"/>
        <v>4800000</v>
      </c>
      <c r="H143">
        <v>0</v>
      </c>
      <c r="I143" s="11">
        <v>4800000</v>
      </c>
      <c r="J143" s="11">
        <v>4800000</v>
      </c>
      <c r="K143" s="11">
        <f t="shared" si="6"/>
        <v>0</v>
      </c>
      <c r="L143" s="11"/>
    </row>
    <row r="144" spans="1:12" hidden="1" outlineLevel="1" x14ac:dyDescent="0.45">
      <c r="A144" t="s">
        <v>119</v>
      </c>
      <c r="B144">
        <v>0</v>
      </c>
      <c r="C144" s="10">
        <v>0</v>
      </c>
      <c r="D144">
        <v>0</v>
      </c>
      <c r="E144" s="11">
        <v>227185</v>
      </c>
      <c r="F144">
        <v>0</v>
      </c>
      <c r="G144" s="11">
        <f t="shared" si="7"/>
        <v>227185</v>
      </c>
      <c r="H144">
        <v>0</v>
      </c>
      <c r="I144" s="11">
        <v>227185</v>
      </c>
      <c r="J144" s="11">
        <v>300000</v>
      </c>
      <c r="K144" s="11">
        <f t="shared" si="6"/>
        <v>-72815</v>
      </c>
      <c r="L144" s="11"/>
    </row>
    <row r="145" spans="1:12" s="12" customFormat="1" collapsed="1" x14ac:dyDescent="0.45">
      <c r="A145" s="12" t="s">
        <v>120</v>
      </c>
      <c r="B145" s="13">
        <v>-10001866</v>
      </c>
      <c r="C145" s="12">
        <v>0</v>
      </c>
      <c r="D145" s="12">
        <v>0</v>
      </c>
      <c r="E145" s="13">
        <v>614123</v>
      </c>
      <c r="F145" s="12">
        <v>0</v>
      </c>
      <c r="G145" s="13">
        <f t="shared" si="7"/>
        <v>614123</v>
      </c>
      <c r="H145" s="13">
        <v>-93719553</v>
      </c>
      <c r="I145" s="13">
        <v>-103107296</v>
      </c>
      <c r="J145" s="13">
        <v>-104993259</v>
      </c>
      <c r="K145" s="13">
        <f t="shared" si="6"/>
        <v>1885963</v>
      </c>
      <c r="L145" s="13"/>
    </row>
    <row r="146" spans="1:12" hidden="1" outlineLevel="1" x14ac:dyDescent="0.45">
      <c r="A146" t="s">
        <v>121</v>
      </c>
      <c r="B146">
        <v>0</v>
      </c>
      <c r="C146" s="10">
        <v>0</v>
      </c>
      <c r="D146">
        <v>0</v>
      </c>
      <c r="E146" s="11">
        <v>480536</v>
      </c>
      <c r="F146">
        <v>0</v>
      </c>
      <c r="G146" s="11">
        <f t="shared" si="7"/>
        <v>480536</v>
      </c>
      <c r="H146" s="11">
        <v>-5010265</v>
      </c>
      <c r="I146" s="11">
        <v>-4529729</v>
      </c>
      <c r="J146" s="11">
        <v>-4425000</v>
      </c>
      <c r="K146" s="11">
        <f t="shared" si="6"/>
        <v>-104729</v>
      </c>
      <c r="L146" s="11"/>
    </row>
    <row r="147" spans="1:12" hidden="1" outlineLevel="1" x14ac:dyDescent="0.45">
      <c r="A147" t="s">
        <v>122</v>
      </c>
      <c r="B147" s="11">
        <v>-10001866</v>
      </c>
      <c r="C147" s="10">
        <v>0</v>
      </c>
      <c r="D147">
        <v>0</v>
      </c>
      <c r="E147">
        <v>0</v>
      </c>
      <c r="F147">
        <v>0</v>
      </c>
      <c r="G147" s="10">
        <f t="shared" si="7"/>
        <v>0</v>
      </c>
      <c r="H147">
        <v>0</v>
      </c>
      <c r="I147" s="11">
        <v>-10001866</v>
      </c>
      <c r="J147" s="11">
        <v>-9249999</v>
      </c>
      <c r="K147" s="11">
        <f t="shared" si="6"/>
        <v>-751867</v>
      </c>
      <c r="L147" s="11"/>
    </row>
    <row r="148" spans="1:12" hidden="1" outlineLevel="1" x14ac:dyDescent="0.45">
      <c r="A148" t="s">
        <v>123</v>
      </c>
      <c r="B148">
        <v>0</v>
      </c>
      <c r="C148" s="10">
        <v>0</v>
      </c>
      <c r="D148">
        <v>0</v>
      </c>
      <c r="E148">
        <v>0</v>
      </c>
      <c r="F148">
        <v>0</v>
      </c>
      <c r="G148" s="10">
        <f t="shared" si="7"/>
        <v>0</v>
      </c>
      <c r="H148" s="11">
        <v>-93788904</v>
      </c>
      <c r="I148" s="11">
        <v>-93788904</v>
      </c>
      <c r="J148" s="11">
        <v>-94358263</v>
      </c>
      <c r="K148" s="11">
        <f t="shared" si="6"/>
        <v>569359</v>
      </c>
      <c r="L148" s="11"/>
    </row>
    <row r="149" spans="1:12" hidden="1" outlineLevel="1" x14ac:dyDescent="0.45">
      <c r="A149" t="s">
        <v>124</v>
      </c>
      <c r="B149">
        <v>0</v>
      </c>
      <c r="C149" s="10">
        <v>0</v>
      </c>
      <c r="D149">
        <v>0</v>
      </c>
      <c r="E149" s="11">
        <v>133587</v>
      </c>
      <c r="F149">
        <v>0</v>
      </c>
      <c r="G149" s="11">
        <f t="shared" si="7"/>
        <v>133587</v>
      </c>
      <c r="H149" s="11">
        <v>5079616</v>
      </c>
      <c r="I149" s="11">
        <v>5213203</v>
      </c>
      <c r="J149" s="11">
        <v>3040003</v>
      </c>
      <c r="K149" s="11">
        <f t="shared" si="6"/>
        <v>2173200</v>
      </c>
      <c r="L149" s="11"/>
    </row>
    <row r="150" spans="1:12" s="12" customFormat="1" collapsed="1" x14ac:dyDescent="0.45">
      <c r="A150" s="12" t="s">
        <v>125</v>
      </c>
      <c r="B150" s="13">
        <v>-402526573</v>
      </c>
      <c r="C150" s="13">
        <v>5566138</v>
      </c>
      <c r="D150" s="12">
        <v>0</v>
      </c>
      <c r="E150" s="13">
        <v>117198200</v>
      </c>
      <c r="F150" s="13">
        <v>68036706</v>
      </c>
      <c r="G150" s="13">
        <f t="shared" si="7"/>
        <v>190801044</v>
      </c>
      <c r="H150" s="13">
        <v>211531849</v>
      </c>
      <c r="I150" s="13">
        <v>-193680</v>
      </c>
      <c r="J150" s="13">
        <v>79277521</v>
      </c>
      <c r="K150" s="13">
        <f t="shared" si="6"/>
        <v>-79471201</v>
      </c>
      <c r="L150" s="13"/>
    </row>
    <row r="151" spans="1:12" hidden="1" outlineLevel="1" x14ac:dyDescent="0.45">
      <c r="A151" t="s">
        <v>231</v>
      </c>
      <c r="B151" s="11">
        <v>-50948521</v>
      </c>
      <c r="C151" s="10">
        <v>0</v>
      </c>
      <c r="D151">
        <v>0</v>
      </c>
      <c r="E151">
        <v>0</v>
      </c>
      <c r="F151">
        <v>0</v>
      </c>
      <c r="G151" s="10">
        <f t="shared" si="7"/>
        <v>0</v>
      </c>
      <c r="H151">
        <v>0</v>
      </c>
      <c r="I151" s="11">
        <v>-50948521</v>
      </c>
      <c r="J151">
        <v>0</v>
      </c>
      <c r="K151" s="11">
        <f t="shared" si="6"/>
        <v>-50948521</v>
      </c>
      <c r="L151" s="11"/>
    </row>
    <row r="152" spans="1:12" hidden="1" outlineLevel="1" x14ac:dyDescent="0.45">
      <c r="A152" t="s">
        <v>126</v>
      </c>
      <c r="B152" s="11">
        <v>-28630758</v>
      </c>
      <c r="C152" s="10">
        <v>0</v>
      </c>
      <c r="D152">
        <v>0</v>
      </c>
      <c r="E152">
        <v>0</v>
      </c>
      <c r="F152" s="11">
        <v>5957901</v>
      </c>
      <c r="G152" s="10">
        <f t="shared" si="7"/>
        <v>5957901</v>
      </c>
      <c r="H152">
        <v>0</v>
      </c>
      <c r="I152" s="11">
        <v>-22672857</v>
      </c>
      <c r="J152" s="11">
        <v>-22672856</v>
      </c>
      <c r="K152" s="11">
        <f t="shared" si="6"/>
        <v>-1</v>
      </c>
      <c r="L152" s="11"/>
    </row>
    <row r="153" spans="1:12" hidden="1" outlineLevel="1" x14ac:dyDescent="0.45">
      <c r="A153" t="s">
        <v>127</v>
      </c>
      <c r="B153" s="11">
        <v>-5851585</v>
      </c>
      <c r="C153" s="11">
        <v>5566138</v>
      </c>
      <c r="D153">
        <v>0</v>
      </c>
      <c r="E153" s="11">
        <v>3014701</v>
      </c>
      <c r="F153">
        <v>0</v>
      </c>
      <c r="G153" s="11">
        <f t="shared" si="7"/>
        <v>8580839</v>
      </c>
      <c r="H153">
        <v>0</v>
      </c>
      <c r="I153" s="11">
        <v>2729254</v>
      </c>
      <c r="J153" s="11">
        <v>6444932</v>
      </c>
      <c r="K153" s="11">
        <f t="shared" si="6"/>
        <v>-3715678</v>
      </c>
      <c r="L153" s="11"/>
    </row>
    <row r="154" spans="1:12" hidden="1" outlineLevel="1" x14ac:dyDescent="0.45">
      <c r="A154" t="s">
        <v>192</v>
      </c>
      <c r="B154" s="11">
        <v>-4408920</v>
      </c>
      <c r="C154" s="10">
        <v>0</v>
      </c>
      <c r="D154">
        <v>0</v>
      </c>
      <c r="E154" s="11">
        <v>1443306</v>
      </c>
      <c r="F154" s="11">
        <v>378294</v>
      </c>
      <c r="G154" s="11">
        <f t="shared" si="7"/>
        <v>1821600</v>
      </c>
      <c r="H154">
        <v>0</v>
      </c>
      <c r="I154" s="11">
        <v>-2587320</v>
      </c>
      <c r="J154" s="11">
        <v>-2211823</v>
      </c>
      <c r="K154" s="11">
        <f t="shared" si="6"/>
        <v>-375497</v>
      </c>
      <c r="L154" s="11"/>
    </row>
    <row r="155" spans="1:12" hidden="1" outlineLevel="1" x14ac:dyDescent="0.45">
      <c r="A155" t="s">
        <v>193</v>
      </c>
      <c r="B155" s="11">
        <v>-4627173</v>
      </c>
      <c r="C155" s="10">
        <v>0</v>
      </c>
      <c r="D155">
        <v>0</v>
      </c>
      <c r="E155" s="11">
        <v>2611006</v>
      </c>
      <c r="F155" s="11">
        <v>723645</v>
      </c>
      <c r="G155" s="11">
        <f t="shared" si="7"/>
        <v>3334651</v>
      </c>
      <c r="H155">
        <v>0</v>
      </c>
      <c r="I155" s="11">
        <v>-1292522</v>
      </c>
      <c r="J155" s="11">
        <v>-2217747</v>
      </c>
      <c r="K155" s="11">
        <f t="shared" si="6"/>
        <v>925225</v>
      </c>
      <c r="L155" s="11"/>
    </row>
    <row r="156" spans="1:12" hidden="1" outlineLevel="1" x14ac:dyDescent="0.45">
      <c r="A156" t="s">
        <v>194</v>
      </c>
      <c r="B156" s="11">
        <v>-6853266</v>
      </c>
      <c r="C156" s="10">
        <v>0</v>
      </c>
      <c r="D156">
        <v>0</v>
      </c>
      <c r="E156" s="11">
        <v>2127224</v>
      </c>
      <c r="F156" s="11">
        <v>986346</v>
      </c>
      <c r="G156" s="11">
        <f t="shared" si="7"/>
        <v>3113570</v>
      </c>
      <c r="H156">
        <v>0</v>
      </c>
      <c r="I156" s="11">
        <v>-3739696</v>
      </c>
      <c r="J156" s="11">
        <v>-4107610</v>
      </c>
      <c r="K156" s="11">
        <f t="shared" si="6"/>
        <v>367914</v>
      </c>
      <c r="L156" s="11"/>
    </row>
    <row r="157" spans="1:12" hidden="1" outlineLevel="1" x14ac:dyDescent="0.45">
      <c r="A157" t="s">
        <v>195</v>
      </c>
      <c r="B157" s="11">
        <v>-8628564</v>
      </c>
      <c r="C157" s="10">
        <v>0</v>
      </c>
      <c r="D157">
        <v>0</v>
      </c>
      <c r="E157" s="11">
        <v>3047995</v>
      </c>
      <c r="F157" s="11">
        <v>1322436</v>
      </c>
      <c r="G157" s="11">
        <f t="shared" si="7"/>
        <v>4370431</v>
      </c>
      <c r="H157">
        <v>0</v>
      </c>
      <c r="I157" s="11">
        <v>-4258133</v>
      </c>
      <c r="J157" s="11">
        <v>-4973573</v>
      </c>
      <c r="K157" s="11">
        <f t="shared" ref="K157:K211" si="8">I157-J157</f>
        <v>715440</v>
      </c>
      <c r="L157" s="11"/>
    </row>
    <row r="158" spans="1:12" hidden="1" outlineLevel="1" x14ac:dyDescent="0.45">
      <c r="A158" t="s">
        <v>196</v>
      </c>
      <c r="B158" s="11">
        <v>-11963349</v>
      </c>
      <c r="C158" s="10">
        <v>0</v>
      </c>
      <c r="D158">
        <v>0</v>
      </c>
      <c r="E158" s="11">
        <v>2170648</v>
      </c>
      <c r="F158" s="11">
        <v>3564855</v>
      </c>
      <c r="G158" s="11">
        <f t="shared" si="7"/>
        <v>5735503</v>
      </c>
      <c r="H158">
        <v>0</v>
      </c>
      <c r="I158" s="11">
        <v>-6227846</v>
      </c>
      <c r="J158" s="11">
        <v>-6146732</v>
      </c>
      <c r="K158" s="11">
        <f t="shared" si="8"/>
        <v>-81114</v>
      </c>
      <c r="L158" s="11"/>
    </row>
    <row r="159" spans="1:12" hidden="1" outlineLevel="1" x14ac:dyDescent="0.45">
      <c r="A159" t="s">
        <v>197</v>
      </c>
      <c r="B159" s="11">
        <v>-206643</v>
      </c>
      <c r="C159" s="10">
        <v>0</v>
      </c>
      <c r="D159">
        <v>0</v>
      </c>
      <c r="E159" s="11">
        <v>197226</v>
      </c>
      <c r="F159" s="11">
        <v>28131</v>
      </c>
      <c r="G159" s="11">
        <f t="shared" si="7"/>
        <v>225357</v>
      </c>
      <c r="H159">
        <v>0</v>
      </c>
      <c r="I159" s="11">
        <v>18714</v>
      </c>
      <c r="J159" s="11">
        <v>268433</v>
      </c>
      <c r="K159" s="11">
        <f t="shared" si="8"/>
        <v>-249719</v>
      </c>
      <c r="L159" s="11"/>
    </row>
    <row r="160" spans="1:12" hidden="1" outlineLevel="1" x14ac:dyDescent="0.45">
      <c r="A160" t="s">
        <v>198</v>
      </c>
      <c r="B160" s="11">
        <v>-39275127</v>
      </c>
      <c r="C160" s="10">
        <v>0</v>
      </c>
      <c r="D160">
        <v>0</v>
      </c>
      <c r="E160" s="11">
        <v>17493824</v>
      </c>
      <c r="F160" s="11">
        <v>5192133</v>
      </c>
      <c r="G160" s="11">
        <f t="shared" si="7"/>
        <v>22685957</v>
      </c>
      <c r="H160">
        <v>0</v>
      </c>
      <c r="I160" s="11">
        <v>-16589170</v>
      </c>
      <c r="J160" s="11">
        <v>-20905087</v>
      </c>
      <c r="K160" s="11">
        <f t="shared" si="8"/>
        <v>4315917</v>
      </c>
      <c r="L160" s="11"/>
    </row>
    <row r="161" spans="1:12" hidden="1" outlineLevel="1" x14ac:dyDescent="0.45">
      <c r="A161" t="s">
        <v>199</v>
      </c>
      <c r="B161" s="11">
        <v>-54514179</v>
      </c>
      <c r="C161" s="10">
        <v>0</v>
      </c>
      <c r="D161">
        <v>0</v>
      </c>
      <c r="E161" s="11">
        <v>15394533</v>
      </c>
      <c r="F161" s="11">
        <v>8331090</v>
      </c>
      <c r="G161" s="11">
        <f t="shared" si="7"/>
        <v>23725623</v>
      </c>
      <c r="H161">
        <v>0</v>
      </c>
      <c r="I161" s="11">
        <v>-30788556</v>
      </c>
      <c r="J161" s="11">
        <v>-29610034</v>
      </c>
      <c r="K161" s="11">
        <f t="shared" si="8"/>
        <v>-1178522</v>
      </c>
      <c r="L161" s="11"/>
    </row>
    <row r="162" spans="1:12" hidden="1" outlineLevel="1" x14ac:dyDescent="0.45">
      <c r="A162" t="s">
        <v>200</v>
      </c>
      <c r="B162" s="11">
        <v>-28872342</v>
      </c>
      <c r="C162" s="10">
        <v>0</v>
      </c>
      <c r="D162">
        <v>0</v>
      </c>
      <c r="E162" s="11">
        <v>6739440</v>
      </c>
      <c r="F162" s="11">
        <v>6548232</v>
      </c>
      <c r="G162" s="11">
        <f t="shared" si="7"/>
        <v>13287672</v>
      </c>
      <c r="H162">
        <v>0</v>
      </c>
      <c r="I162" s="11">
        <v>-15584670</v>
      </c>
      <c r="J162" s="11">
        <v>-15490150</v>
      </c>
      <c r="K162" s="11">
        <f t="shared" si="8"/>
        <v>-94520</v>
      </c>
      <c r="L162" s="11"/>
    </row>
    <row r="163" spans="1:12" hidden="1" outlineLevel="1" x14ac:dyDescent="0.45">
      <c r="A163" t="s">
        <v>201</v>
      </c>
      <c r="B163" s="11">
        <v>-6468024</v>
      </c>
      <c r="C163" s="10">
        <v>0</v>
      </c>
      <c r="D163">
        <v>0</v>
      </c>
      <c r="E163" s="11">
        <v>2847613</v>
      </c>
      <c r="F163" s="11">
        <v>2728647</v>
      </c>
      <c r="G163" s="11">
        <f t="shared" si="7"/>
        <v>5576260</v>
      </c>
      <c r="H163">
        <v>0</v>
      </c>
      <c r="I163" s="11">
        <v>-891764</v>
      </c>
      <c r="J163" s="11">
        <v>-1055274</v>
      </c>
      <c r="K163" s="11">
        <f t="shared" si="8"/>
        <v>163510</v>
      </c>
      <c r="L163" s="11"/>
    </row>
    <row r="164" spans="1:12" hidden="1" outlineLevel="1" x14ac:dyDescent="0.45">
      <c r="A164" t="s">
        <v>128</v>
      </c>
      <c r="B164" s="11">
        <v>-2899659</v>
      </c>
      <c r="C164" s="10">
        <v>0</v>
      </c>
      <c r="D164">
        <v>0</v>
      </c>
      <c r="E164" s="11">
        <v>922931</v>
      </c>
      <c r="F164" s="11">
        <v>505131</v>
      </c>
      <c r="G164" s="11">
        <f t="shared" si="7"/>
        <v>1428062</v>
      </c>
      <c r="H164">
        <v>0</v>
      </c>
      <c r="I164" s="11">
        <v>-1471597</v>
      </c>
      <c r="J164" s="11">
        <v>-1060777</v>
      </c>
      <c r="K164" s="11">
        <f t="shared" si="8"/>
        <v>-410820</v>
      </c>
      <c r="L164" s="11"/>
    </row>
    <row r="165" spans="1:12" hidden="1" outlineLevel="1" x14ac:dyDescent="0.45">
      <c r="A165" t="s">
        <v>202</v>
      </c>
      <c r="B165" s="11">
        <v>-3895761</v>
      </c>
      <c r="C165" s="10">
        <v>0</v>
      </c>
      <c r="D165">
        <v>0</v>
      </c>
      <c r="E165">
        <v>0</v>
      </c>
      <c r="F165" s="11">
        <v>903486</v>
      </c>
      <c r="G165" s="10">
        <f t="shared" si="7"/>
        <v>903486</v>
      </c>
      <c r="H165">
        <v>0</v>
      </c>
      <c r="I165" s="11">
        <v>-2992275</v>
      </c>
      <c r="J165" s="11">
        <v>-2992280</v>
      </c>
      <c r="K165" s="11">
        <f t="shared" si="8"/>
        <v>5</v>
      </c>
      <c r="L165" s="11"/>
    </row>
    <row r="166" spans="1:12" hidden="1" outlineLevel="1" x14ac:dyDescent="0.45">
      <c r="A166" t="s">
        <v>203</v>
      </c>
      <c r="B166" s="11">
        <v>-7516053</v>
      </c>
      <c r="C166" s="10">
        <v>0</v>
      </c>
      <c r="D166">
        <v>0</v>
      </c>
      <c r="E166">
        <v>0</v>
      </c>
      <c r="F166" s="11">
        <v>3417912</v>
      </c>
      <c r="G166" s="10">
        <f t="shared" si="7"/>
        <v>3417912</v>
      </c>
      <c r="H166">
        <v>0</v>
      </c>
      <c r="I166" s="11">
        <v>-4098141</v>
      </c>
      <c r="J166" s="11">
        <v>-3805140</v>
      </c>
      <c r="K166" s="11">
        <f t="shared" si="8"/>
        <v>-293001</v>
      </c>
      <c r="L166" s="11"/>
    </row>
    <row r="167" spans="1:12" hidden="1" outlineLevel="1" x14ac:dyDescent="0.45">
      <c r="A167" t="s">
        <v>129</v>
      </c>
      <c r="B167">
        <v>0</v>
      </c>
      <c r="C167" s="10">
        <v>0</v>
      </c>
      <c r="D167">
        <v>0</v>
      </c>
      <c r="E167" s="11">
        <v>2188349</v>
      </c>
      <c r="F167">
        <v>0</v>
      </c>
      <c r="G167" s="11">
        <f t="shared" si="7"/>
        <v>2188349</v>
      </c>
      <c r="H167">
        <v>0</v>
      </c>
      <c r="I167" s="11">
        <v>2188349</v>
      </c>
      <c r="J167" s="11">
        <v>619320</v>
      </c>
      <c r="K167" s="11">
        <f t="shared" si="8"/>
        <v>1569029</v>
      </c>
      <c r="L167" s="11"/>
    </row>
    <row r="168" spans="1:12" hidden="1" outlineLevel="1" x14ac:dyDescent="0.45">
      <c r="A168" t="s">
        <v>204</v>
      </c>
      <c r="B168" s="11">
        <v>-2513475</v>
      </c>
      <c r="C168" s="10">
        <v>0</v>
      </c>
      <c r="D168">
        <v>0</v>
      </c>
      <c r="E168" s="11">
        <v>1439142</v>
      </c>
      <c r="F168" s="11">
        <v>390216</v>
      </c>
      <c r="G168" s="11">
        <f t="shared" si="7"/>
        <v>1829358</v>
      </c>
      <c r="H168">
        <v>0</v>
      </c>
      <c r="I168" s="11">
        <v>-684117</v>
      </c>
      <c r="J168" s="11">
        <v>-356258</v>
      </c>
      <c r="K168" s="11">
        <f t="shared" si="8"/>
        <v>-327859</v>
      </c>
      <c r="L168" s="11"/>
    </row>
    <row r="169" spans="1:12" hidden="1" outlineLevel="1" x14ac:dyDescent="0.45">
      <c r="A169" t="s">
        <v>130</v>
      </c>
      <c r="B169" s="11">
        <v>-381324</v>
      </c>
      <c r="C169" s="10">
        <v>0</v>
      </c>
      <c r="D169">
        <v>0</v>
      </c>
      <c r="E169">
        <v>0</v>
      </c>
      <c r="F169" s="11">
        <v>225726</v>
      </c>
      <c r="G169" s="10">
        <f t="shared" si="7"/>
        <v>225726</v>
      </c>
      <c r="H169">
        <v>0</v>
      </c>
      <c r="I169" s="11">
        <v>-155598</v>
      </c>
      <c r="J169" s="11">
        <v>-30376</v>
      </c>
      <c r="K169" s="11">
        <f t="shared" si="8"/>
        <v>-125222</v>
      </c>
      <c r="L169" s="11"/>
    </row>
    <row r="170" spans="1:12" hidden="1" outlineLevel="1" x14ac:dyDescent="0.45">
      <c r="A170" t="s">
        <v>131</v>
      </c>
      <c r="B170" s="11">
        <v>-1661013</v>
      </c>
      <c r="C170" s="10">
        <v>0</v>
      </c>
      <c r="D170">
        <v>0</v>
      </c>
      <c r="E170">
        <v>0</v>
      </c>
      <c r="F170" s="11">
        <v>650340</v>
      </c>
      <c r="G170" s="10">
        <f t="shared" si="7"/>
        <v>650340</v>
      </c>
      <c r="H170">
        <v>0</v>
      </c>
      <c r="I170" s="11">
        <v>-1010673</v>
      </c>
      <c r="J170" s="11">
        <v>-1078131</v>
      </c>
      <c r="K170" s="11">
        <f t="shared" si="8"/>
        <v>67458</v>
      </c>
      <c r="L170" s="11"/>
    </row>
    <row r="171" spans="1:12" hidden="1" outlineLevel="1" x14ac:dyDescent="0.45">
      <c r="A171" t="s">
        <v>205</v>
      </c>
      <c r="B171" s="11">
        <v>-9049917</v>
      </c>
      <c r="C171" s="10">
        <v>0</v>
      </c>
      <c r="D171">
        <v>0</v>
      </c>
      <c r="E171" s="11">
        <v>6631662</v>
      </c>
      <c r="F171" s="11">
        <v>961197</v>
      </c>
      <c r="G171" s="11">
        <f t="shared" si="7"/>
        <v>7592859</v>
      </c>
      <c r="H171">
        <v>0</v>
      </c>
      <c r="I171" s="11">
        <v>-1457058</v>
      </c>
      <c r="J171" s="11">
        <v>-4915812</v>
      </c>
      <c r="K171" s="11">
        <f t="shared" si="8"/>
        <v>3458754</v>
      </c>
      <c r="L171" s="11"/>
    </row>
    <row r="172" spans="1:12" hidden="1" outlineLevel="1" x14ac:dyDescent="0.45">
      <c r="A172" t="s">
        <v>132</v>
      </c>
      <c r="B172">
        <v>0</v>
      </c>
      <c r="C172" s="10">
        <v>0</v>
      </c>
      <c r="D172">
        <v>0</v>
      </c>
      <c r="E172" s="11">
        <v>78826</v>
      </c>
      <c r="F172">
        <v>0</v>
      </c>
      <c r="G172" s="11">
        <f t="shared" si="7"/>
        <v>78826</v>
      </c>
      <c r="H172">
        <v>0</v>
      </c>
      <c r="I172" s="11">
        <v>78826</v>
      </c>
      <c r="J172" s="11">
        <v>72771</v>
      </c>
      <c r="K172" s="11">
        <f t="shared" si="8"/>
        <v>6055</v>
      </c>
      <c r="L172" s="11"/>
    </row>
    <row r="173" spans="1:12" hidden="1" outlineLevel="1" x14ac:dyDescent="0.45">
      <c r="A173" t="s">
        <v>133</v>
      </c>
      <c r="B173" s="11">
        <v>-2219817</v>
      </c>
      <c r="C173" s="10">
        <v>0</v>
      </c>
      <c r="D173">
        <v>0</v>
      </c>
      <c r="E173" s="11">
        <v>2140240</v>
      </c>
      <c r="F173" s="11">
        <v>431787</v>
      </c>
      <c r="G173" s="11">
        <f t="shared" si="7"/>
        <v>2572027</v>
      </c>
      <c r="H173">
        <v>0</v>
      </c>
      <c r="I173" s="11">
        <v>352210</v>
      </c>
      <c r="J173" s="11">
        <v>928714</v>
      </c>
      <c r="K173" s="11">
        <f t="shared" si="8"/>
        <v>-576504</v>
      </c>
      <c r="L173" s="11"/>
    </row>
    <row r="174" spans="1:12" hidden="1" outlineLevel="1" x14ac:dyDescent="0.45">
      <c r="A174" t="s">
        <v>134</v>
      </c>
      <c r="B174" s="11">
        <v>-4118475</v>
      </c>
      <c r="C174" s="10">
        <v>0</v>
      </c>
      <c r="D174">
        <v>0</v>
      </c>
      <c r="E174">
        <v>0</v>
      </c>
      <c r="F174" s="11">
        <v>3071481</v>
      </c>
      <c r="G174" s="10">
        <f t="shared" si="7"/>
        <v>3071481</v>
      </c>
      <c r="H174">
        <v>0</v>
      </c>
      <c r="I174" s="11">
        <v>-1046994</v>
      </c>
      <c r="J174" s="11">
        <v>-1047000</v>
      </c>
      <c r="K174" s="11">
        <f t="shared" si="8"/>
        <v>6</v>
      </c>
      <c r="L174" s="11"/>
    </row>
    <row r="175" spans="1:12" hidden="1" outlineLevel="1" x14ac:dyDescent="0.45">
      <c r="A175" t="s">
        <v>206</v>
      </c>
      <c r="B175" s="11">
        <v>-40707021</v>
      </c>
      <c r="C175" s="10">
        <v>0</v>
      </c>
      <c r="D175">
        <v>0</v>
      </c>
      <c r="E175" s="11">
        <v>18327756</v>
      </c>
      <c r="F175" s="11">
        <v>6718065</v>
      </c>
      <c r="G175" s="11">
        <f t="shared" si="7"/>
        <v>25045821</v>
      </c>
      <c r="H175">
        <v>0</v>
      </c>
      <c r="I175" s="11">
        <v>-15661200</v>
      </c>
      <c r="J175" s="11">
        <v>-20003447</v>
      </c>
      <c r="K175" s="11">
        <f t="shared" si="8"/>
        <v>4342247</v>
      </c>
      <c r="L175" s="11"/>
    </row>
    <row r="176" spans="1:12" hidden="1" outlineLevel="1" x14ac:dyDescent="0.45">
      <c r="A176" t="s">
        <v>135</v>
      </c>
      <c r="B176" s="11">
        <v>-6711864</v>
      </c>
      <c r="C176" s="10">
        <v>0</v>
      </c>
      <c r="D176">
        <v>0</v>
      </c>
      <c r="E176">
        <v>0</v>
      </c>
      <c r="F176" s="11">
        <v>2233176</v>
      </c>
      <c r="G176" s="10">
        <f t="shared" si="7"/>
        <v>2233176</v>
      </c>
      <c r="H176">
        <v>0</v>
      </c>
      <c r="I176" s="11">
        <v>-4478688</v>
      </c>
      <c r="J176" s="11">
        <v>-4581630</v>
      </c>
      <c r="K176" s="11">
        <f t="shared" si="8"/>
        <v>102942</v>
      </c>
      <c r="L176" s="11"/>
    </row>
    <row r="177" spans="1:12" hidden="1" outlineLevel="1" x14ac:dyDescent="0.45">
      <c r="A177" t="s">
        <v>207</v>
      </c>
      <c r="B177" s="11">
        <v>-983802</v>
      </c>
      <c r="C177" s="10">
        <v>0</v>
      </c>
      <c r="D177">
        <v>0</v>
      </c>
      <c r="E177" s="11">
        <v>466198</v>
      </c>
      <c r="F177" s="11">
        <v>150825</v>
      </c>
      <c r="G177" s="11">
        <f t="shared" si="7"/>
        <v>617023</v>
      </c>
      <c r="H177">
        <v>0</v>
      </c>
      <c r="I177" s="11">
        <v>-366779</v>
      </c>
      <c r="J177" s="11">
        <v>-86596</v>
      </c>
      <c r="K177" s="11">
        <f t="shared" si="8"/>
        <v>-280183</v>
      </c>
      <c r="L177" s="11"/>
    </row>
    <row r="178" spans="1:12" hidden="1" outlineLevel="1" x14ac:dyDescent="0.45">
      <c r="A178" t="s">
        <v>208</v>
      </c>
      <c r="B178" s="11">
        <v>-37540454</v>
      </c>
      <c r="C178" s="10">
        <v>0</v>
      </c>
      <c r="D178">
        <v>0</v>
      </c>
      <c r="E178" s="11">
        <v>14959736</v>
      </c>
      <c r="F178" s="11">
        <v>4958850</v>
      </c>
      <c r="G178" s="11">
        <f t="shared" si="7"/>
        <v>19918586</v>
      </c>
      <c r="H178">
        <v>0</v>
      </c>
      <c r="I178" s="11">
        <v>-17621868</v>
      </c>
      <c r="J178" s="11">
        <v>-21317201</v>
      </c>
      <c r="K178" s="11">
        <f t="shared" si="8"/>
        <v>3695333</v>
      </c>
      <c r="L178" s="11"/>
    </row>
    <row r="179" spans="1:12" hidden="1" outlineLevel="1" x14ac:dyDescent="0.45">
      <c r="A179" t="s">
        <v>136</v>
      </c>
      <c r="B179" s="11">
        <v>-2832081</v>
      </c>
      <c r="C179" s="10">
        <v>0</v>
      </c>
      <c r="D179">
        <v>0</v>
      </c>
      <c r="E179">
        <v>0</v>
      </c>
      <c r="F179" s="11">
        <v>1120155</v>
      </c>
      <c r="G179" s="10">
        <f t="shared" si="7"/>
        <v>1120155</v>
      </c>
      <c r="H179">
        <v>0</v>
      </c>
      <c r="I179" s="11">
        <v>-1711926</v>
      </c>
      <c r="J179" s="11">
        <v>-1829877</v>
      </c>
      <c r="K179" s="11">
        <f t="shared" si="8"/>
        <v>117951</v>
      </c>
      <c r="L179" s="11"/>
    </row>
    <row r="180" spans="1:12" hidden="1" outlineLevel="1" x14ac:dyDescent="0.45">
      <c r="A180" t="s">
        <v>137</v>
      </c>
      <c r="B180" s="11">
        <v>-1342545</v>
      </c>
      <c r="C180" s="10">
        <v>0</v>
      </c>
      <c r="D180">
        <v>0</v>
      </c>
      <c r="E180">
        <v>0</v>
      </c>
      <c r="F180" s="11">
        <v>985578</v>
      </c>
      <c r="G180" s="10">
        <f t="shared" si="7"/>
        <v>985578</v>
      </c>
      <c r="H180">
        <v>0</v>
      </c>
      <c r="I180" s="11">
        <v>-356967</v>
      </c>
      <c r="J180" s="11">
        <v>-415287</v>
      </c>
      <c r="K180" s="11">
        <f t="shared" si="8"/>
        <v>58320</v>
      </c>
      <c r="L180" s="11"/>
    </row>
    <row r="181" spans="1:12" hidden="1" outlineLevel="1" x14ac:dyDescent="0.45">
      <c r="A181" t="s">
        <v>138</v>
      </c>
      <c r="B181" s="11">
        <v>-831609</v>
      </c>
      <c r="C181" s="10">
        <v>0</v>
      </c>
      <c r="D181">
        <v>0</v>
      </c>
      <c r="E181">
        <v>0</v>
      </c>
      <c r="F181" s="11">
        <v>430617</v>
      </c>
      <c r="G181" s="10">
        <f t="shared" si="7"/>
        <v>430617</v>
      </c>
      <c r="H181">
        <v>0</v>
      </c>
      <c r="I181" s="11">
        <v>-400992</v>
      </c>
      <c r="J181" s="11">
        <v>-436053</v>
      </c>
      <c r="K181" s="11">
        <f t="shared" si="8"/>
        <v>35061</v>
      </c>
      <c r="L181" s="11"/>
    </row>
    <row r="182" spans="1:12" hidden="1" outlineLevel="1" x14ac:dyDescent="0.45">
      <c r="A182" t="s">
        <v>139</v>
      </c>
      <c r="B182" s="11">
        <v>-8154192</v>
      </c>
      <c r="C182" s="10">
        <v>0</v>
      </c>
      <c r="D182">
        <v>0</v>
      </c>
      <c r="E182" s="11">
        <v>6966675</v>
      </c>
      <c r="F182" s="11">
        <v>1178193</v>
      </c>
      <c r="G182" s="11">
        <f t="shared" si="7"/>
        <v>8144868</v>
      </c>
      <c r="H182">
        <v>0</v>
      </c>
      <c r="I182" s="11">
        <v>-9324</v>
      </c>
      <c r="J182" s="11">
        <v>-133701</v>
      </c>
      <c r="K182" s="11">
        <f t="shared" si="8"/>
        <v>124377</v>
      </c>
      <c r="L182" s="11"/>
    </row>
    <row r="183" spans="1:12" hidden="1" outlineLevel="1" x14ac:dyDescent="0.45">
      <c r="A183" t="s">
        <v>140</v>
      </c>
      <c r="B183" s="11">
        <v>-3926433</v>
      </c>
      <c r="C183" s="10">
        <v>0</v>
      </c>
      <c r="D183">
        <v>0</v>
      </c>
      <c r="E183" s="11">
        <v>4145554</v>
      </c>
      <c r="F183">
        <v>0</v>
      </c>
      <c r="G183" s="11">
        <f t="shared" si="7"/>
        <v>4145554</v>
      </c>
      <c r="H183">
        <v>0</v>
      </c>
      <c r="I183" s="11">
        <v>219121</v>
      </c>
      <c r="J183" s="11">
        <v>129021</v>
      </c>
      <c r="K183" s="11">
        <f t="shared" si="8"/>
        <v>90100</v>
      </c>
      <c r="L183" s="11"/>
    </row>
    <row r="184" spans="1:12" hidden="1" outlineLevel="1" x14ac:dyDescent="0.45">
      <c r="A184" t="s">
        <v>141</v>
      </c>
      <c r="B184" s="11">
        <v>-5945685</v>
      </c>
      <c r="C184" s="10">
        <v>0</v>
      </c>
      <c r="D184">
        <v>0</v>
      </c>
      <c r="E184" s="11">
        <v>1145171</v>
      </c>
      <c r="F184" s="11">
        <v>1675128</v>
      </c>
      <c r="G184" s="11">
        <f t="shared" si="7"/>
        <v>2820299</v>
      </c>
      <c r="H184" s="11">
        <v>2044998</v>
      </c>
      <c r="I184" s="11">
        <v>-1080388</v>
      </c>
      <c r="J184" s="11">
        <v>-959313</v>
      </c>
      <c r="K184" s="11">
        <f t="shared" si="8"/>
        <v>-121075</v>
      </c>
      <c r="L184" s="11"/>
    </row>
    <row r="185" spans="1:12" hidden="1" outlineLevel="1" x14ac:dyDescent="0.45">
      <c r="A185" t="s">
        <v>142</v>
      </c>
      <c r="B185" s="11">
        <v>-8046942</v>
      </c>
      <c r="C185" s="10">
        <v>0</v>
      </c>
      <c r="D185">
        <v>0</v>
      </c>
      <c r="E185" s="11">
        <v>644906</v>
      </c>
      <c r="F185" s="11">
        <v>2267133</v>
      </c>
      <c r="G185" s="11">
        <f t="shared" si="7"/>
        <v>2912039</v>
      </c>
      <c r="H185" s="11">
        <v>2126247</v>
      </c>
      <c r="I185" s="11">
        <v>-3008656</v>
      </c>
      <c r="J185" s="11">
        <v>-2879811</v>
      </c>
      <c r="K185" s="11">
        <f t="shared" si="8"/>
        <v>-128845</v>
      </c>
      <c r="L185" s="11"/>
    </row>
    <row r="186" spans="1:12" hidden="1" outlineLevel="1" x14ac:dyDescent="0.45">
      <c r="A186" t="s">
        <v>143</v>
      </c>
      <c r="B186">
        <v>0</v>
      </c>
      <c r="C186" s="10">
        <v>0</v>
      </c>
      <c r="D186">
        <v>0</v>
      </c>
      <c r="E186" s="11">
        <v>53538</v>
      </c>
      <c r="F186">
        <v>0</v>
      </c>
      <c r="G186" s="11">
        <f t="shared" si="7"/>
        <v>53538</v>
      </c>
      <c r="H186" s="11">
        <v>207360604</v>
      </c>
      <c r="I186" s="11">
        <v>207414142</v>
      </c>
      <c r="J186" s="11">
        <v>248133906</v>
      </c>
      <c r="K186" s="11">
        <f t="shared" si="8"/>
        <v>-40719764</v>
      </c>
      <c r="L186" s="11"/>
    </row>
    <row r="187" spans="1:12" s="12" customFormat="1" collapsed="1" x14ac:dyDescent="0.45">
      <c r="A187" s="12" t="s">
        <v>144</v>
      </c>
      <c r="B187" s="13">
        <v>-22554609</v>
      </c>
      <c r="C187" s="13">
        <v>17906764</v>
      </c>
      <c r="D187" s="12">
        <v>0</v>
      </c>
      <c r="E187" s="13">
        <v>8552729</v>
      </c>
      <c r="F187" s="13">
        <v>1294836</v>
      </c>
      <c r="G187" s="13">
        <f t="shared" si="7"/>
        <v>27754329</v>
      </c>
      <c r="H187" s="12">
        <v>0</v>
      </c>
      <c r="I187" s="13">
        <v>5199720</v>
      </c>
      <c r="J187" s="13">
        <v>2431722</v>
      </c>
      <c r="K187" s="13">
        <f t="shared" si="8"/>
        <v>2767998</v>
      </c>
      <c r="L187" s="13"/>
    </row>
    <row r="188" spans="1:12" hidden="1" outlineLevel="1" x14ac:dyDescent="0.45">
      <c r="A188" t="s">
        <v>145</v>
      </c>
      <c r="B188" s="11">
        <v>-14859744</v>
      </c>
      <c r="C188" s="11">
        <v>4250721</v>
      </c>
      <c r="D188">
        <v>0</v>
      </c>
      <c r="E188" s="11">
        <v>4744820</v>
      </c>
      <c r="F188">
        <v>0</v>
      </c>
      <c r="G188" s="11">
        <f t="shared" ref="G188:G211" si="9">B188+C188+D188+E188+F188</f>
        <v>-5864203</v>
      </c>
      <c r="H188">
        <v>0</v>
      </c>
      <c r="I188" s="11">
        <v>-5864203</v>
      </c>
      <c r="J188" s="11">
        <v>-5414003</v>
      </c>
      <c r="K188" s="11">
        <f t="shared" si="8"/>
        <v>-450200</v>
      </c>
      <c r="L188" s="11"/>
    </row>
    <row r="189" spans="1:12" hidden="1" outlineLevel="1" x14ac:dyDescent="0.45">
      <c r="A189" t="s">
        <v>146</v>
      </c>
      <c r="B189" s="11">
        <v>-3629860</v>
      </c>
      <c r="C189" s="11">
        <v>11402666</v>
      </c>
      <c r="D189">
        <v>0</v>
      </c>
      <c r="E189">
        <v>0</v>
      </c>
      <c r="F189">
        <v>0</v>
      </c>
      <c r="G189" s="10">
        <f t="shared" si="9"/>
        <v>7772806</v>
      </c>
      <c r="H189">
        <v>0</v>
      </c>
      <c r="I189" s="11">
        <v>7772806</v>
      </c>
      <c r="J189" s="11">
        <v>3060090</v>
      </c>
      <c r="K189" s="11">
        <f t="shared" si="8"/>
        <v>4712716</v>
      </c>
      <c r="L189" s="11"/>
    </row>
    <row r="190" spans="1:12" hidden="1" outlineLevel="1" x14ac:dyDescent="0.45">
      <c r="A190" t="s">
        <v>147</v>
      </c>
      <c r="B190" s="11">
        <v>-1477715</v>
      </c>
      <c r="C190" s="11">
        <v>2253377</v>
      </c>
      <c r="D190">
        <v>0</v>
      </c>
      <c r="E190" s="11">
        <v>566514</v>
      </c>
      <c r="F190">
        <v>0</v>
      </c>
      <c r="G190" s="11">
        <f t="shared" si="9"/>
        <v>1342176</v>
      </c>
      <c r="H190">
        <v>0</v>
      </c>
      <c r="I190" s="11">
        <v>1342176</v>
      </c>
      <c r="J190" s="11">
        <v>2123667</v>
      </c>
      <c r="K190" s="11">
        <f t="shared" si="8"/>
        <v>-781491</v>
      </c>
      <c r="L190" s="11"/>
    </row>
    <row r="191" spans="1:12" hidden="1" outlineLevel="1" x14ac:dyDescent="0.45">
      <c r="A191" t="s">
        <v>148</v>
      </c>
      <c r="B191" s="11">
        <v>-1374790</v>
      </c>
      <c r="C191" s="10">
        <v>0</v>
      </c>
      <c r="D191">
        <v>0</v>
      </c>
      <c r="E191" s="11">
        <v>769285</v>
      </c>
      <c r="F191" s="11">
        <v>918291</v>
      </c>
      <c r="G191" s="11">
        <f t="shared" si="9"/>
        <v>312786</v>
      </c>
      <c r="H191">
        <v>0</v>
      </c>
      <c r="I191" s="11">
        <v>312786</v>
      </c>
      <c r="J191" s="11">
        <v>955788</v>
      </c>
      <c r="K191" s="11">
        <f t="shared" si="8"/>
        <v>-643002</v>
      </c>
      <c r="L191" s="11"/>
    </row>
    <row r="192" spans="1:12" hidden="1" outlineLevel="1" x14ac:dyDescent="0.45">
      <c r="A192" t="s">
        <v>209</v>
      </c>
      <c r="B192" s="11">
        <v>-1212500</v>
      </c>
      <c r="C192" s="10">
        <v>0</v>
      </c>
      <c r="D192">
        <v>0</v>
      </c>
      <c r="E192" s="11">
        <v>2472110</v>
      </c>
      <c r="F192" s="11">
        <v>376545</v>
      </c>
      <c r="G192" s="11">
        <f t="shared" si="9"/>
        <v>1636155</v>
      </c>
      <c r="H192">
        <v>0</v>
      </c>
      <c r="I192" s="11">
        <v>1636155</v>
      </c>
      <c r="J192" s="11">
        <v>1706180</v>
      </c>
      <c r="K192" s="11">
        <f t="shared" si="8"/>
        <v>-70025</v>
      </c>
      <c r="L192" s="11"/>
    </row>
    <row r="193" spans="1:12" s="10" customFormat="1" ht="6.4" customHeight="1" collapsed="1" x14ac:dyDescent="0.45">
      <c r="B193" s="11"/>
      <c r="E193" s="11"/>
      <c r="F193" s="11"/>
      <c r="G193" s="11"/>
      <c r="I193" s="11"/>
      <c r="J193" s="11"/>
      <c r="K193" s="11"/>
      <c r="L193" s="11"/>
    </row>
    <row r="194" spans="1:12" s="10" customFormat="1" x14ac:dyDescent="0.45">
      <c r="B194" s="11"/>
      <c r="E194" s="11"/>
      <c r="F194" s="11"/>
      <c r="G194" s="13" t="s">
        <v>176</v>
      </c>
      <c r="H194" s="11"/>
      <c r="I194" s="13">
        <f>2600000/4</f>
        <v>650000</v>
      </c>
      <c r="J194" s="13">
        <f>2600000/4</f>
        <v>650000</v>
      </c>
      <c r="K194" s="15">
        <f t="shared" ref="K194" si="10">I194-J194</f>
        <v>0</v>
      </c>
      <c r="L194" s="11"/>
    </row>
    <row r="195" spans="1:12" s="10" customFormat="1" ht="6.4" customHeight="1" x14ac:dyDescent="0.45">
      <c r="B195" s="11"/>
      <c r="E195" s="11"/>
      <c r="F195" s="11"/>
      <c r="G195" s="11"/>
      <c r="I195" s="11"/>
      <c r="J195" s="11"/>
      <c r="K195" s="11"/>
      <c r="L195" s="11"/>
    </row>
    <row r="196" spans="1:12" s="10" customFormat="1" ht="14.65" thickBot="1" x14ac:dyDescent="0.5">
      <c r="A196" s="14"/>
      <c r="B196" s="11"/>
      <c r="C196" s="11"/>
      <c r="D196" s="11"/>
      <c r="E196" s="11"/>
      <c r="G196" s="13" t="s">
        <v>175</v>
      </c>
      <c r="H196" s="11"/>
      <c r="I196" s="16">
        <f>I6+I16+I43+I69+I80+I98+I101+I106+I115+I124+I131+I134+I145+I150+I187+I194</f>
        <v>-169754721</v>
      </c>
      <c r="J196" s="16">
        <f t="shared" ref="J196:K196" si="11">J6+J16+J43+J69+J80+J98+J101+J106+J115+J124+J131+J134+J145+J150+J187+J194</f>
        <v>-4593035</v>
      </c>
      <c r="K196" s="16">
        <f t="shared" si="11"/>
        <v>-165161686</v>
      </c>
      <c r="L196" s="11"/>
    </row>
    <row r="197" spans="1:12" s="10" customFormat="1" ht="14.65" thickTop="1" x14ac:dyDescent="0.45">
      <c r="B197" s="11"/>
      <c r="E197" s="11"/>
      <c r="F197" s="11"/>
      <c r="G197" s="11"/>
      <c r="I197" s="11"/>
      <c r="J197" s="11"/>
      <c r="K197" s="11"/>
      <c r="L197" s="11"/>
    </row>
    <row r="198" spans="1:12" s="12" customFormat="1" x14ac:dyDescent="0.45">
      <c r="A198" s="12" t="s">
        <v>149</v>
      </c>
      <c r="B198" s="13">
        <v>-50279225</v>
      </c>
      <c r="C198" s="13">
        <v>5925385</v>
      </c>
      <c r="D198" s="12">
        <v>0</v>
      </c>
      <c r="E198" s="13">
        <v>27532136</v>
      </c>
      <c r="F198" s="13">
        <v>1627332</v>
      </c>
      <c r="G198" s="13">
        <f t="shared" ref="G198" si="12">C198+D198+E198+F198</f>
        <v>35084853</v>
      </c>
      <c r="H198" s="12">
        <v>0</v>
      </c>
      <c r="I198" s="13">
        <v>-15194372</v>
      </c>
      <c r="J198" s="13">
        <v>-12475930</v>
      </c>
      <c r="K198" s="13">
        <f t="shared" si="8"/>
        <v>-2718442</v>
      </c>
      <c r="L198" s="13"/>
    </row>
    <row r="199" spans="1:12" hidden="1" outlineLevel="1" x14ac:dyDescent="0.45">
      <c r="A199" t="s">
        <v>150</v>
      </c>
      <c r="B199" s="11">
        <v>-47169527</v>
      </c>
      <c r="C199" s="10">
        <v>0</v>
      </c>
      <c r="D199">
        <v>0</v>
      </c>
      <c r="E199">
        <v>0</v>
      </c>
      <c r="F199">
        <v>0</v>
      </c>
      <c r="G199" s="10">
        <f t="shared" si="9"/>
        <v>-47169527</v>
      </c>
      <c r="H199">
        <v>0</v>
      </c>
      <c r="I199" s="11">
        <v>-47169527</v>
      </c>
      <c r="J199" s="11">
        <v>-46100000</v>
      </c>
      <c r="K199" s="11">
        <f t="shared" si="8"/>
        <v>-1069527</v>
      </c>
      <c r="L199" s="11"/>
    </row>
    <row r="200" spans="1:12" hidden="1" outlineLevel="1" x14ac:dyDescent="0.45">
      <c r="A200" t="s">
        <v>151</v>
      </c>
      <c r="B200">
        <v>0</v>
      </c>
      <c r="C200" s="10">
        <v>0</v>
      </c>
      <c r="D200">
        <v>0</v>
      </c>
      <c r="E200" s="11">
        <v>13377615</v>
      </c>
      <c r="F200">
        <v>0</v>
      </c>
      <c r="G200" s="11">
        <f t="shared" si="9"/>
        <v>13377615</v>
      </c>
      <c r="H200">
        <v>0</v>
      </c>
      <c r="I200" s="11">
        <v>13377615</v>
      </c>
      <c r="J200" s="11">
        <v>13195767</v>
      </c>
      <c r="K200" s="11">
        <f t="shared" si="8"/>
        <v>181848</v>
      </c>
      <c r="L200" s="11"/>
    </row>
    <row r="201" spans="1:12" hidden="1" outlineLevel="1" x14ac:dyDescent="0.45">
      <c r="A201" t="s">
        <v>152</v>
      </c>
      <c r="B201">
        <v>0</v>
      </c>
      <c r="C201" s="10">
        <v>0</v>
      </c>
      <c r="D201">
        <v>0</v>
      </c>
      <c r="E201" s="11">
        <v>11142599</v>
      </c>
      <c r="F201">
        <v>0</v>
      </c>
      <c r="G201" s="11">
        <f t="shared" si="9"/>
        <v>11142599</v>
      </c>
      <c r="H201">
        <v>0</v>
      </c>
      <c r="I201" s="11">
        <v>11142599</v>
      </c>
      <c r="J201" s="11">
        <v>12100000</v>
      </c>
      <c r="K201" s="11">
        <f t="shared" si="8"/>
        <v>-957401</v>
      </c>
      <c r="L201" s="11"/>
    </row>
    <row r="202" spans="1:12" hidden="1" outlineLevel="1" x14ac:dyDescent="0.45">
      <c r="A202" t="s">
        <v>153</v>
      </c>
      <c r="B202" s="11">
        <v>-3109698</v>
      </c>
      <c r="C202" s="11">
        <v>5925385</v>
      </c>
      <c r="D202">
        <v>0</v>
      </c>
      <c r="E202" s="11">
        <v>3011922</v>
      </c>
      <c r="F202">
        <v>0</v>
      </c>
      <c r="G202" s="11">
        <f t="shared" si="9"/>
        <v>5827609</v>
      </c>
      <c r="H202">
        <v>0</v>
      </c>
      <c r="I202" s="11">
        <v>5827609</v>
      </c>
      <c r="J202" s="11">
        <v>6965274</v>
      </c>
      <c r="K202" s="11">
        <f t="shared" si="8"/>
        <v>-1137665</v>
      </c>
      <c r="L202" s="11"/>
    </row>
    <row r="203" spans="1:12" hidden="1" outlineLevel="1" x14ac:dyDescent="0.45">
      <c r="A203" t="s">
        <v>210</v>
      </c>
      <c r="B203">
        <v>0</v>
      </c>
      <c r="C203" s="10">
        <v>0</v>
      </c>
      <c r="D203">
        <v>0</v>
      </c>
      <c r="E203">
        <v>0</v>
      </c>
      <c r="F203" s="11">
        <v>1627332</v>
      </c>
      <c r="G203" s="10">
        <f t="shared" si="9"/>
        <v>1627332</v>
      </c>
      <c r="H203">
        <v>0</v>
      </c>
      <c r="I203" s="11">
        <v>1627332</v>
      </c>
      <c r="J203" s="11">
        <v>1363029</v>
      </c>
      <c r="K203" s="11">
        <f t="shared" si="8"/>
        <v>264303</v>
      </c>
      <c r="L203" s="11"/>
    </row>
    <row r="204" spans="1:12" s="12" customFormat="1" collapsed="1" x14ac:dyDescent="0.45">
      <c r="A204" s="12" t="s">
        <v>154</v>
      </c>
      <c r="B204" s="13">
        <v>-69390576</v>
      </c>
      <c r="C204" s="12">
        <v>0</v>
      </c>
      <c r="D204" s="12">
        <v>0</v>
      </c>
      <c r="E204" s="13">
        <v>109314290</v>
      </c>
      <c r="F204" s="13">
        <v>3796893</v>
      </c>
      <c r="G204" s="13">
        <f t="shared" ref="G204" si="13">C204+D204+E204+F204</f>
        <v>113111183</v>
      </c>
      <c r="H204" s="13">
        <v>-381207</v>
      </c>
      <c r="I204" s="13">
        <v>43339400</v>
      </c>
      <c r="J204" s="13">
        <v>27774548</v>
      </c>
      <c r="K204" s="13">
        <f t="shared" si="8"/>
        <v>15564852</v>
      </c>
      <c r="L204" s="13"/>
    </row>
    <row r="205" spans="1:12" hidden="1" outlineLevel="1" x14ac:dyDescent="0.45">
      <c r="A205" t="s">
        <v>155</v>
      </c>
      <c r="B205" s="11">
        <v>-69390576</v>
      </c>
      <c r="C205" s="10">
        <v>0</v>
      </c>
      <c r="D205">
        <v>0</v>
      </c>
      <c r="E205" s="11">
        <v>54038</v>
      </c>
      <c r="F205">
        <v>0</v>
      </c>
      <c r="G205" s="11">
        <f t="shared" si="9"/>
        <v>-69336538</v>
      </c>
      <c r="H205">
        <v>0</v>
      </c>
      <c r="I205" s="11">
        <v>-69336538</v>
      </c>
      <c r="J205" s="11">
        <v>-70200000</v>
      </c>
      <c r="K205" s="11">
        <f t="shared" si="8"/>
        <v>863462</v>
      </c>
      <c r="L205" s="11"/>
    </row>
    <row r="206" spans="1:12" hidden="1" outlineLevel="1" x14ac:dyDescent="0.45">
      <c r="A206" t="s">
        <v>156</v>
      </c>
      <c r="B206">
        <v>0</v>
      </c>
      <c r="C206" s="10">
        <v>0</v>
      </c>
      <c r="D206">
        <v>0</v>
      </c>
      <c r="E206" s="11">
        <v>25533917</v>
      </c>
      <c r="F206">
        <v>0</v>
      </c>
      <c r="G206" s="11">
        <f t="shared" si="9"/>
        <v>25533917</v>
      </c>
      <c r="H206">
        <v>0</v>
      </c>
      <c r="I206" s="11">
        <v>25533917</v>
      </c>
      <c r="J206" s="11">
        <v>25343594</v>
      </c>
      <c r="K206" s="11">
        <f t="shared" si="8"/>
        <v>190323</v>
      </c>
      <c r="L206" s="11"/>
    </row>
    <row r="207" spans="1:12" hidden="1" outlineLevel="1" x14ac:dyDescent="0.45">
      <c r="A207" t="s">
        <v>157</v>
      </c>
      <c r="B207">
        <v>0</v>
      </c>
      <c r="C207" s="10">
        <v>0</v>
      </c>
      <c r="D207">
        <v>0</v>
      </c>
      <c r="E207" s="11">
        <v>74700826</v>
      </c>
      <c r="F207">
        <v>0</v>
      </c>
      <c r="G207" s="11">
        <f t="shared" si="9"/>
        <v>74700826</v>
      </c>
      <c r="H207">
        <v>0</v>
      </c>
      <c r="I207" s="11">
        <v>74700826</v>
      </c>
      <c r="J207" s="11">
        <v>63000000</v>
      </c>
      <c r="K207" s="11">
        <f t="shared" si="8"/>
        <v>11700826</v>
      </c>
      <c r="L207" s="11"/>
    </row>
    <row r="208" spans="1:12" hidden="1" outlineLevel="1" x14ac:dyDescent="0.45">
      <c r="A208" t="s">
        <v>158</v>
      </c>
      <c r="B208">
        <v>0</v>
      </c>
      <c r="C208" s="10">
        <v>0</v>
      </c>
      <c r="D208">
        <v>0</v>
      </c>
      <c r="E208" s="11">
        <v>8371707</v>
      </c>
      <c r="F208">
        <v>0</v>
      </c>
      <c r="G208" s="11">
        <f t="shared" si="9"/>
        <v>8371707</v>
      </c>
      <c r="H208">
        <v>0</v>
      </c>
      <c r="I208" s="11">
        <v>8371707</v>
      </c>
      <c r="J208" s="11">
        <v>5225697</v>
      </c>
      <c r="K208" s="11">
        <f t="shared" si="8"/>
        <v>3146010</v>
      </c>
      <c r="L208" s="11"/>
    </row>
    <row r="209" spans="1:12" hidden="1" outlineLevel="1" x14ac:dyDescent="0.45">
      <c r="A209" t="s">
        <v>211</v>
      </c>
      <c r="B209">
        <v>0</v>
      </c>
      <c r="C209" s="10">
        <v>0</v>
      </c>
      <c r="D209">
        <v>0</v>
      </c>
      <c r="E209" s="11">
        <v>580532</v>
      </c>
      <c r="F209">
        <v>0</v>
      </c>
      <c r="G209" s="11">
        <f t="shared" si="9"/>
        <v>580532</v>
      </c>
      <c r="H209">
        <v>0</v>
      </c>
      <c r="I209" s="11">
        <v>580532</v>
      </c>
      <c r="J209" s="11">
        <v>1275000</v>
      </c>
      <c r="K209" s="11">
        <f t="shared" si="8"/>
        <v>-694468</v>
      </c>
      <c r="L209" s="11"/>
    </row>
    <row r="210" spans="1:12" hidden="1" outlineLevel="1" x14ac:dyDescent="0.45">
      <c r="A210" t="s">
        <v>159</v>
      </c>
      <c r="B210">
        <v>0</v>
      </c>
      <c r="C210" s="10">
        <v>0</v>
      </c>
      <c r="D210">
        <v>0</v>
      </c>
      <c r="E210" s="11">
        <v>73270</v>
      </c>
      <c r="F210">
        <v>0</v>
      </c>
      <c r="G210" s="11">
        <f t="shared" si="9"/>
        <v>73270</v>
      </c>
      <c r="H210" s="11">
        <v>-381832</v>
      </c>
      <c r="I210" s="11">
        <v>-308562</v>
      </c>
      <c r="J210" s="11">
        <v>-480000</v>
      </c>
      <c r="K210" s="11">
        <f t="shared" si="8"/>
        <v>171438</v>
      </c>
      <c r="L210" s="11"/>
    </row>
    <row r="211" spans="1:12" hidden="1" outlineLevel="1" x14ac:dyDescent="0.45">
      <c r="A211" t="s">
        <v>212</v>
      </c>
      <c r="B211">
        <v>0</v>
      </c>
      <c r="C211" s="10">
        <v>0</v>
      </c>
      <c r="D211">
        <v>0</v>
      </c>
      <c r="E211">
        <v>0</v>
      </c>
      <c r="F211">
        <v>0</v>
      </c>
      <c r="G211" s="10">
        <f t="shared" si="9"/>
        <v>0</v>
      </c>
      <c r="H211">
        <v>625</v>
      </c>
      <c r="I211">
        <v>625</v>
      </c>
      <c r="J211">
        <v>0</v>
      </c>
      <c r="K211" s="11">
        <f t="shared" si="8"/>
        <v>625</v>
      </c>
      <c r="L211" s="11"/>
    </row>
    <row r="212" spans="1:12" hidden="1" outlineLevel="1" x14ac:dyDescent="0.45">
      <c r="A212" t="s">
        <v>213</v>
      </c>
      <c r="B212">
        <v>0</v>
      </c>
      <c r="C212" s="10">
        <v>0</v>
      </c>
      <c r="D212">
        <v>0</v>
      </c>
      <c r="E212">
        <v>0</v>
      </c>
      <c r="F212" s="11">
        <v>3796893</v>
      </c>
      <c r="G212" s="10">
        <f t="shared" ref="G212:G226" si="14">B212+C212+D212+E212+F212</f>
        <v>3796893</v>
      </c>
      <c r="H212">
        <v>0</v>
      </c>
      <c r="I212" s="11">
        <v>3796893</v>
      </c>
      <c r="J212" s="11">
        <v>3610257</v>
      </c>
      <c r="K212" s="11">
        <f t="shared" ref="K212:K226" si="15">I212-J212</f>
        <v>186636</v>
      </c>
      <c r="L212" s="11"/>
    </row>
    <row r="213" spans="1:12" s="12" customFormat="1" collapsed="1" x14ac:dyDescent="0.45">
      <c r="A213" s="12" t="s">
        <v>160</v>
      </c>
      <c r="B213" s="13">
        <v>-10454323</v>
      </c>
      <c r="C213" s="12">
        <v>0</v>
      </c>
      <c r="D213" s="12">
        <v>0</v>
      </c>
      <c r="E213" s="13">
        <v>14348912</v>
      </c>
      <c r="F213" s="13">
        <v>6926381</v>
      </c>
      <c r="G213" s="13">
        <f t="shared" ref="G213" si="16">C213+D213+E213+F213</f>
        <v>21275293</v>
      </c>
      <c r="H213" s="13">
        <v>3101069</v>
      </c>
      <c r="I213" s="13">
        <v>13922039</v>
      </c>
      <c r="J213" s="13">
        <v>12991181</v>
      </c>
      <c r="K213" s="13">
        <f t="shared" si="15"/>
        <v>930858</v>
      </c>
      <c r="L213" s="13"/>
    </row>
    <row r="214" spans="1:12" hidden="1" outlineLevel="1" x14ac:dyDescent="0.45">
      <c r="A214" t="s">
        <v>214</v>
      </c>
      <c r="B214" s="11">
        <v>-130000</v>
      </c>
      <c r="C214" s="10">
        <v>0</v>
      </c>
      <c r="D214">
        <v>0</v>
      </c>
      <c r="E214" s="11">
        <v>2746130</v>
      </c>
      <c r="F214">
        <v>0</v>
      </c>
      <c r="G214" s="11">
        <f t="shared" si="14"/>
        <v>2616130</v>
      </c>
      <c r="H214">
        <v>0</v>
      </c>
      <c r="I214" s="11">
        <v>2616130</v>
      </c>
      <c r="J214" s="11">
        <v>3601865</v>
      </c>
      <c r="K214" s="11">
        <f t="shared" si="15"/>
        <v>-985735</v>
      </c>
      <c r="L214" s="11"/>
    </row>
    <row r="215" spans="1:12" s="10" customFormat="1" hidden="1" outlineLevel="1" x14ac:dyDescent="0.45">
      <c r="A215" s="10" t="s">
        <v>220</v>
      </c>
      <c r="B215" s="11">
        <v>-10324323</v>
      </c>
      <c r="C215" s="11">
        <v>0</v>
      </c>
      <c r="D215" s="11">
        <v>0</v>
      </c>
      <c r="E215" s="11">
        <v>11602782</v>
      </c>
      <c r="F215" s="11">
        <v>6926381</v>
      </c>
      <c r="G215" s="11">
        <v>8204840</v>
      </c>
      <c r="H215" s="11">
        <v>3101069</v>
      </c>
      <c r="I215" s="11">
        <v>11305909</v>
      </c>
      <c r="J215" s="11">
        <v>9389316</v>
      </c>
      <c r="K215" s="11">
        <f t="shared" si="15"/>
        <v>1916593</v>
      </c>
      <c r="L215" s="11"/>
    </row>
    <row r="216" spans="1:12" s="12" customFormat="1" collapsed="1" x14ac:dyDescent="0.45">
      <c r="A216" s="12" t="s">
        <v>161</v>
      </c>
      <c r="B216" s="13">
        <v>-5686005</v>
      </c>
      <c r="C216" s="12">
        <v>0</v>
      </c>
      <c r="D216" s="12">
        <v>0</v>
      </c>
      <c r="E216" s="13">
        <v>4995675</v>
      </c>
      <c r="F216" s="13">
        <v>50292</v>
      </c>
      <c r="G216" s="13">
        <f t="shared" ref="G216" si="17">C216+D216+E216+F216</f>
        <v>5045967</v>
      </c>
      <c r="H216" s="13">
        <v>1362466</v>
      </c>
      <c r="I216" s="13">
        <v>722428</v>
      </c>
      <c r="J216" s="13">
        <v>1554422</v>
      </c>
      <c r="K216" s="13">
        <f t="shared" si="15"/>
        <v>-831994</v>
      </c>
      <c r="L216" s="13"/>
    </row>
    <row r="217" spans="1:12" hidden="1" outlineLevel="1" x14ac:dyDescent="0.45">
      <c r="A217" t="s">
        <v>215</v>
      </c>
      <c r="B217">
        <v>0</v>
      </c>
      <c r="C217" s="10">
        <v>0</v>
      </c>
      <c r="D217">
        <v>0</v>
      </c>
      <c r="E217">
        <v>0</v>
      </c>
      <c r="F217" s="11">
        <v>50292</v>
      </c>
      <c r="G217" s="10">
        <f t="shared" si="14"/>
        <v>50292</v>
      </c>
      <c r="H217">
        <v>0</v>
      </c>
      <c r="I217" s="11">
        <v>50292</v>
      </c>
      <c r="J217" s="11">
        <v>203910</v>
      </c>
      <c r="K217" s="11">
        <f t="shared" si="15"/>
        <v>-153618</v>
      </c>
      <c r="L217" s="11"/>
    </row>
    <row r="218" spans="1:12" hidden="1" outlineLevel="1" x14ac:dyDescent="0.45">
      <c r="A218" t="s">
        <v>216</v>
      </c>
      <c r="B218" s="11">
        <v>-5686005</v>
      </c>
      <c r="C218" s="10">
        <v>0</v>
      </c>
      <c r="D218">
        <v>0</v>
      </c>
      <c r="E218" s="11">
        <v>4995675</v>
      </c>
      <c r="F218">
        <v>0</v>
      </c>
      <c r="G218" s="11">
        <f t="shared" si="14"/>
        <v>-690330</v>
      </c>
      <c r="H218">
        <v>0</v>
      </c>
      <c r="I218" s="11">
        <v>-690330</v>
      </c>
      <c r="J218" s="11">
        <v>144508</v>
      </c>
      <c r="K218" s="11">
        <f t="shared" si="15"/>
        <v>-834838</v>
      </c>
      <c r="L218" s="11"/>
    </row>
    <row r="219" spans="1:12" hidden="1" outlineLevel="1" x14ac:dyDescent="0.45">
      <c r="A219" t="s">
        <v>217</v>
      </c>
      <c r="B219">
        <v>0</v>
      </c>
      <c r="C219" s="10">
        <v>0</v>
      </c>
      <c r="D219">
        <v>0</v>
      </c>
      <c r="E219">
        <v>0</v>
      </c>
      <c r="F219">
        <v>0</v>
      </c>
      <c r="G219" s="10">
        <f t="shared" si="14"/>
        <v>0</v>
      </c>
      <c r="H219" s="11">
        <v>1362466</v>
      </c>
      <c r="I219" s="11">
        <v>1362466</v>
      </c>
      <c r="J219" s="11">
        <v>1206004</v>
      </c>
      <c r="K219" s="11">
        <f t="shared" si="15"/>
        <v>156462</v>
      </c>
      <c r="L219" s="11"/>
    </row>
    <row r="220" spans="1:12" s="12" customFormat="1" collapsed="1" x14ac:dyDescent="0.45">
      <c r="A220" s="12" t="s">
        <v>162</v>
      </c>
      <c r="B220" s="13">
        <v>-60960423</v>
      </c>
      <c r="C220" s="12">
        <v>0</v>
      </c>
      <c r="D220" s="12">
        <v>0</v>
      </c>
      <c r="E220" s="13">
        <v>17905384</v>
      </c>
      <c r="F220" s="13">
        <v>6396597</v>
      </c>
      <c r="G220" s="13">
        <f t="shared" ref="G220" si="18">C220+D220+E220+F220</f>
        <v>24301981</v>
      </c>
      <c r="H220" s="13">
        <v>11051226</v>
      </c>
      <c r="I220" s="13">
        <v>-25607216</v>
      </c>
      <c r="J220" s="13">
        <v>-26765951</v>
      </c>
      <c r="K220" s="13">
        <f t="shared" si="15"/>
        <v>1158735</v>
      </c>
      <c r="L220" s="13"/>
    </row>
    <row r="221" spans="1:12" hidden="1" outlineLevel="1" x14ac:dyDescent="0.45">
      <c r="A221" t="s">
        <v>163</v>
      </c>
      <c r="B221" s="11">
        <v>-60960423</v>
      </c>
      <c r="C221" s="10">
        <v>0</v>
      </c>
      <c r="D221">
        <v>0</v>
      </c>
      <c r="E221">
        <v>0</v>
      </c>
      <c r="F221">
        <v>0</v>
      </c>
      <c r="G221" s="10">
        <f t="shared" si="14"/>
        <v>-60960423</v>
      </c>
      <c r="H221">
        <v>0</v>
      </c>
      <c r="I221" s="11">
        <v>-60960423</v>
      </c>
      <c r="J221" s="11">
        <v>-60062499</v>
      </c>
      <c r="K221" s="11">
        <f t="shared" si="15"/>
        <v>-897924</v>
      </c>
      <c r="L221" s="11"/>
    </row>
    <row r="222" spans="1:12" hidden="1" outlineLevel="1" x14ac:dyDescent="0.45">
      <c r="A222" t="s">
        <v>164</v>
      </c>
      <c r="B222">
        <v>0</v>
      </c>
      <c r="C222" s="10">
        <v>0</v>
      </c>
      <c r="D222">
        <v>0</v>
      </c>
      <c r="E222" s="11">
        <v>16250608</v>
      </c>
      <c r="F222">
        <v>0</v>
      </c>
      <c r="G222" s="11">
        <f t="shared" si="14"/>
        <v>16250608</v>
      </c>
      <c r="H222">
        <v>0</v>
      </c>
      <c r="I222" s="11">
        <v>16250608</v>
      </c>
      <c r="J222" s="11">
        <v>14446248</v>
      </c>
      <c r="K222" s="11">
        <f t="shared" si="15"/>
        <v>1804360</v>
      </c>
      <c r="L222" s="11"/>
    </row>
    <row r="223" spans="1:12" hidden="1" outlineLevel="1" x14ac:dyDescent="0.45">
      <c r="A223" t="s">
        <v>165</v>
      </c>
      <c r="B223">
        <v>0</v>
      </c>
      <c r="C223" s="10">
        <v>0</v>
      </c>
      <c r="D223">
        <v>0</v>
      </c>
      <c r="E223" s="11">
        <v>1384214</v>
      </c>
      <c r="F223">
        <v>0</v>
      </c>
      <c r="G223" s="11">
        <f t="shared" si="14"/>
        <v>1384214</v>
      </c>
      <c r="H223">
        <v>0</v>
      </c>
      <c r="I223" s="11">
        <v>1384214</v>
      </c>
      <c r="J223" s="11">
        <v>530000</v>
      </c>
      <c r="K223" s="11">
        <f t="shared" si="15"/>
        <v>854214</v>
      </c>
      <c r="L223" s="11"/>
    </row>
    <row r="224" spans="1:12" hidden="1" outlineLevel="1" x14ac:dyDescent="0.45">
      <c r="A224" t="s">
        <v>166</v>
      </c>
      <c r="B224">
        <v>0</v>
      </c>
      <c r="C224" s="10">
        <v>0</v>
      </c>
      <c r="D224">
        <v>0</v>
      </c>
      <c r="E224" s="11">
        <v>270562</v>
      </c>
      <c r="F224">
        <v>0</v>
      </c>
      <c r="G224" s="11">
        <f t="shared" si="14"/>
        <v>270562</v>
      </c>
      <c r="H224">
        <v>0</v>
      </c>
      <c r="I224" s="11">
        <v>270562</v>
      </c>
      <c r="J224" s="11">
        <v>1175000</v>
      </c>
      <c r="K224" s="11">
        <f t="shared" si="15"/>
        <v>-904438</v>
      </c>
      <c r="L224" s="11"/>
    </row>
    <row r="225" spans="1:12" hidden="1" outlineLevel="1" x14ac:dyDescent="0.45">
      <c r="A225" t="s">
        <v>218</v>
      </c>
      <c r="B225">
        <v>0</v>
      </c>
      <c r="C225" s="10">
        <v>0</v>
      </c>
      <c r="D225">
        <v>0</v>
      </c>
      <c r="E225">
        <v>0</v>
      </c>
      <c r="F225">
        <v>0</v>
      </c>
      <c r="G225" s="10">
        <f t="shared" si="14"/>
        <v>0</v>
      </c>
      <c r="H225" s="11">
        <v>11051226</v>
      </c>
      <c r="I225" s="11">
        <v>11051226</v>
      </c>
      <c r="J225" s="11">
        <v>11034366</v>
      </c>
      <c r="K225" s="11">
        <f t="shared" si="15"/>
        <v>16860</v>
      </c>
      <c r="L225" s="11"/>
    </row>
    <row r="226" spans="1:12" hidden="1" outlineLevel="1" x14ac:dyDescent="0.45">
      <c r="A226" t="s">
        <v>219</v>
      </c>
      <c r="B226">
        <v>0</v>
      </c>
      <c r="C226" s="10">
        <v>0</v>
      </c>
      <c r="D226">
        <v>0</v>
      </c>
      <c r="E226">
        <v>0</v>
      </c>
      <c r="F226" s="11">
        <v>6396597</v>
      </c>
      <c r="G226" s="10">
        <f t="shared" si="14"/>
        <v>6396597</v>
      </c>
      <c r="H226">
        <v>0</v>
      </c>
      <c r="I226" s="11">
        <v>6396597</v>
      </c>
      <c r="J226" s="11">
        <v>6110934</v>
      </c>
      <c r="K226" s="11">
        <f t="shared" si="15"/>
        <v>285663</v>
      </c>
      <c r="L226" s="11"/>
    </row>
    <row r="227" spans="1:12" ht="6.4" customHeight="1" collapsed="1" x14ac:dyDescent="0.45"/>
    <row r="228" spans="1:12" s="10" customFormat="1" x14ac:dyDescent="0.45">
      <c r="G228" s="12" t="s">
        <v>176</v>
      </c>
      <c r="H228" s="11"/>
      <c r="I228" s="13">
        <f>37000000/4</f>
        <v>9250000</v>
      </c>
      <c r="J228" s="13">
        <f>37000000/4</f>
        <v>9250000</v>
      </c>
      <c r="K228" s="15">
        <f t="shared" ref="K228" si="19">I228-J228</f>
        <v>0</v>
      </c>
    </row>
    <row r="229" spans="1:12" s="10" customFormat="1" ht="6.4" customHeight="1" collapsed="1" x14ac:dyDescent="0.45">
      <c r="A229" s="14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2" s="10" customFormat="1" ht="14.65" thickBot="1" x14ac:dyDescent="0.5">
      <c r="G230" s="12" t="s">
        <v>177</v>
      </c>
      <c r="H230" s="11"/>
      <c r="I230" s="16">
        <f>I196+I198+I204+I213+I216+I220+I228-I194</f>
        <v>-143972442</v>
      </c>
      <c r="J230" s="16">
        <f>J196+J198+J204+J213+J216+J220+J228-J194</f>
        <v>7085235</v>
      </c>
      <c r="K230" s="16">
        <f>K196+K198+K204+K213+K216+K220+K228-K194</f>
        <v>-151057677</v>
      </c>
    </row>
    <row r="231" spans="1:12" ht="14.65" thickTop="1" x14ac:dyDescent="0.45"/>
  </sheetData>
  <pageMargins left="0.25" right="0.25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topLeftCell="A4" zoomScale="70" zoomScaleNormal="70" workbookViewId="0">
      <selection activeCell="B17" sqref="B17"/>
    </sheetView>
  </sheetViews>
  <sheetFormatPr defaultColWidth="18.265625" defaultRowHeight="14.25" x14ac:dyDescent="0.45"/>
  <cols>
    <col min="1" max="1" width="44.59765625" style="10" customWidth="1"/>
    <col min="2" max="2" width="10.86328125" style="10" customWidth="1"/>
    <col min="3" max="3" width="12.59765625" style="10" customWidth="1"/>
    <col min="4" max="4" width="12.3984375" style="10" customWidth="1"/>
    <col min="5" max="5" width="10" style="10" customWidth="1"/>
    <col min="6" max="16384" width="18.265625" style="10"/>
  </cols>
  <sheetData>
    <row r="1" spans="1:5" ht="22.5" x14ac:dyDescent="0.6">
      <c r="A1" s="17" t="s">
        <v>264</v>
      </c>
      <c r="B1" s="18"/>
      <c r="C1" s="19"/>
      <c r="D1" s="19"/>
      <c r="E1" s="19"/>
    </row>
    <row r="2" spans="1:5" ht="22.5" x14ac:dyDescent="0.6">
      <c r="A2" s="17"/>
      <c r="B2" s="18"/>
      <c r="C2" s="19"/>
      <c r="D2" s="19"/>
      <c r="E2" s="19"/>
    </row>
    <row r="3" spans="1:5" ht="39.75" x14ac:dyDescent="0.45">
      <c r="A3" s="20" t="s">
        <v>232</v>
      </c>
      <c r="B3" s="21" t="s">
        <v>233</v>
      </c>
      <c r="C3" s="21" t="s">
        <v>234</v>
      </c>
      <c r="D3" s="21" t="s">
        <v>235</v>
      </c>
      <c r="E3" s="21" t="s">
        <v>236</v>
      </c>
    </row>
    <row r="4" spans="1:5" x14ac:dyDescent="0.45">
      <c r="A4" s="22"/>
      <c r="B4" s="23"/>
      <c r="C4" s="24"/>
      <c r="D4" s="24"/>
      <c r="E4" s="24"/>
    </row>
    <row r="5" spans="1:5" x14ac:dyDescent="0.45">
      <c r="A5" s="25" t="s">
        <v>237</v>
      </c>
      <c r="B5" s="26">
        <v>1</v>
      </c>
      <c r="C5" s="26">
        <v>20</v>
      </c>
      <c r="D5" s="26">
        <f>C5-B5</f>
        <v>19</v>
      </c>
      <c r="E5" s="27">
        <f>B5/C5</f>
        <v>0.05</v>
      </c>
    </row>
    <row r="6" spans="1:5" x14ac:dyDescent="0.45">
      <c r="A6" s="25" t="s">
        <v>238</v>
      </c>
      <c r="B6" s="26"/>
      <c r="C6" s="26">
        <v>5</v>
      </c>
      <c r="D6" s="26">
        <f t="shared" ref="D6:D9" si="0">C6-B6</f>
        <v>5</v>
      </c>
      <c r="E6" s="27">
        <f>B6/C6</f>
        <v>0</v>
      </c>
    </row>
    <row r="7" spans="1:5" x14ac:dyDescent="0.45">
      <c r="A7" s="25" t="s">
        <v>239</v>
      </c>
      <c r="B7" s="26">
        <v>271</v>
      </c>
      <c r="C7" s="26">
        <v>1250</v>
      </c>
      <c r="D7" s="26">
        <f t="shared" si="0"/>
        <v>979</v>
      </c>
      <c r="E7" s="27">
        <f t="shared" ref="E7:E38" si="1">B7/C7</f>
        <v>0.21679999999999999</v>
      </c>
    </row>
    <row r="8" spans="1:5" x14ac:dyDescent="0.45">
      <c r="A8" s="25" t="s">
        <v>240</v>
      </c>
      <c r="B8" s="26"/>
      <c r="C8" s="26">
        <v>75</v>
      </c>
      <c r="D8" s="26">
        <f>C8-B8</f>
        <v>75</v>
      </c>
      <c r="E8" s="27">
        <f>B8/C8</f>
        <v>0</v>
      </c>
    </row>
    <row r="9" spans="1:5" x14ac:dyDescent="0.45">
      <c r="A9" s="25" t="s">
        <v>241</v>
      </c>
      <c r="B9" s="28"/>
      <c r="C9" s="28">
        <v>12</v>
      </c>
      <c r="D9" s="28">
        <f t="shared" si="0"/>
        <v>12</v>
      </c>
      <c r="E9" s="29">
        <f t="shared" si="1"/>
        <v>0</v>
      </c>
    </row>
    <row r="10" spans="1:5" x14ac:dyDescent="0.45">
      <c r="A10" s="30" t="s">
        <v>242</v>
      </c>
      <c r="B10" s="31">
        <f>SUM(B5:B9)</f>
        <v>272</v>
      </c>
      <c r="C10" s="31">
        <f>SUM(C5:C9)</f>
        <v>1362</v>
      </c>
      <c r="D10" s="31">
        <f>SUM(D5:D9)</f>
        <v>1090</v>
      </c>
      <c r="E10" s="32">
        <f t="shared" si="1"/>
        <v>0.19970631424375918</v>
      </c>
    </row>
    <row r="11" spans="1:5" x14ac:dyDescent="0.45">
      <c r="A11" s="33"/>
      <c r="B11" s="34"/>
      <c r="C11" s="34"/>
      <c r="D11" s="34"/>
      <c r="E11" s="27"/>
    </row>
    <row r="12" spans="1:5" x14ac:dyDescent="0.45">
      <c r="A12" s="25" t="s">
        <v>261</v>
      </c>
      <c r="B12" s="26">
        <v>3</v>
      </c>
      <c r="C12" s="26">
        <v>30</v>
      </c>
      <c r="D12" s="26">
        <f t="shared" ref="D12:D19" si="2">C12-B12</f>
        <v>27</v>
      </c>
      <c r="E12" s="27">
        <f t="shared" si="1"/>
        <v>0.1</v>
      </c>
    </row>
    <row r="13" spans="1:5" x14ac:dyDescent="0.45">
      <c r="A13" s="25" t="s">
        <v>260</v>
      </c>
      <c r="B13" s="26"/>
      <c r="C13" s="26">
        <v>10</v>
      </c>
      <c r="D13" s="26">
        <f t="shared" si="2"/>
        <v>10</v>
      </c>
      <c r="E13" s="27">
        <f t="shared" si="1"/>
        <v>0</v>
      </c>
    </row>
    <row r="14" spans="1:5" x14ac:dyDescent="0.45">
      <c r="A14" s="25" t="s">
        <v>262</v>
      </c>
      <c r="B14" s="26">
        <v>12</v>
      </c>
      <c r="C14" s="26">
        <v>100</v>
      </c>
      <c r="D14" s="26">
        <f t="shared" si="2"/>
        <v>88</v>
      </c>
      <c r="E14" s="27">
        <f t="shared" si="1"/>
        <v>0.12</v>
      </c>
    </row>
    <row r="15" spans="1:5" x14ac:dyDescent="0.45">
      <c r="A15" s="25" t="s">
        <v>243</v>
      </c>
      <c r="B15" s="26"/>
      <c r="C15" s="26">
        <v>7</v>
      </c>
      <c r="D15" s="26">
        <f t="shared" si="2"/>
        <v>7</v>
      </c>
      <c r="E15" s="27">
        <f t="shared" si="1"/>
        <v>0</v>
      </c>
    </row>
    <row r="16" spans="1:5" x14ac:dyDescent="0.45">
      <c r="A16" s="25" t="s">
        <v>244</v>
      </c>
      <c r="B16" s="26">
        <v>14</v>
      </c>
      <c r="C16" s="26">
        <v>15</v>
      </c>
      <c r="D16" s="26">
        <f t="shared" si="2"/>
        <v>1</v>
      </c>
      <c r="E16" s="27">
        <f t="shared" si="1"/>
        <v>0.93333333333333335</v>
      </c>
    </row>
    <row r="17" spans="1:5" x14ac:dyDescent="0.45">
      <c r="A17" s="25" t="s">
        <v>245</v>
      </c>
      <c r="B17" s="26"/>
      <c r="C17" s="26">
        <v>3</v>
      </c>
      <c r="D17" s="26">
        <f t="shared" si="2"/>
        <v>3</v>
      </c>
      <c r="E17" s="27">
        <f t="shared" si="1"/>
        <v>0</v>
      </c>
    </row>
    <row r="18" spans="1:5" x14ac:dyDescent="0.45">
      <c r="A18" s="25" t="s">
        <v>246</v>
      </c>
      <c r="B18" s="26"/>
      <c r="C18" s="26">
        <v>48</v>
      </c>
      <c r="D18" s="26">
        <f t="shared" si="2"/>
        <v>48</v>
      </c>
      <c r="E18" s="27">
        <f t="shared" si="1"/>
        <v>0</v>
      </c>
    </row>
    <row r="19" spans="1:5" x14ac:dyDescent="0.45">
      <c r="A19" s="25" t="s">
        <v>247</v>
      </c>
      <c r="B19" s="28"/>
      <c r="C19" s="28">
        <v>5</v>
      </c>
      <c r="D19" s="28">
        <f t="shared" si="2"/>
        <v>5</v>
      </c>
      <c r="E19" s="29">
        <f t="shared" si="1"/>
        <v>0</v>
      </c>
    </row>
    <row r="20" spans="1:5" x14ac:dyDescent="0.45">
      <c r="A20" s="30" t="s">
        <v>248</v>
      </c>
      <c r="B20" s="31">
        <f>SUM(B12:B19)</f>
        <v>29</v>
      </c>
      <c r="C20" s="31">
        <f>SUM(C12:C19)</f>
        <v>218</v>
      </c>
      <c r="D20" s="31">
        <f>SUM(D12:D19)</f>
        <v>189</v>
      </c>
      <c r="E20" s="32">
        <f t="shared" si="1"/>
        <v>0.13302752293577982</v>
      </c>
    </row>
    <row r="21" spans="1:5" x14ac:dyDescent="0.45">
      <c r="A21" s="35"/>
      <c r="B21" s="34"/>
      <c r="C21" s="34"/>
      <c r="D21" s="34"/>
      <c r="E21" s="27"/>
    </row>
    <row r="22" spans="1:5" x14ac:dyDescent="0.45">
      <c r="A22" s="25" t="s">
        <v>249</v>
      </c>
      <c r="B22" s="28"/>
      <c r="C22" s="28">
        <v>12</v>
      </c>
      <c r="D22" s="28">
        <f t="shared" ref="D22" si="3">C22-B22</f>
        <v>12</v>
      </c>
      <c r="E22" s="29">
        <f t="shared" ref="E22" si="4">B22/C22</f>
        <v>0</v>
      </c>
    </row>
    <row r="23" spans="1:5" x14ac:dyDescent="0.45">
      <c r="A23" s="30" t="s">
        <v>250</v>
      </c>
      <c r="B23" s="31">
        <f>SUM(B22:B22)</f>
        <v>0</v>
      </c>
      <c r="C23" s="31">
        <f>SUM(C22:C22)</f>
        <v>12</v>
      </c>
      <c r="D23" s="31">
        <f>SUM(D22:D22)</f>
        <v>12</v>
      </c>
      <c r="E23" s="32">
        <f t="shared" si="1"/>
        <v>0</v>
      </c>
    </row>
    <row r="24" spans="1:5" x14ac:dyDescent="0.45">
      <c r="A24" s="35"/>
      <c r="B24" s="34"/>
      <c r="C24" s="34"/>
      <c r="D24" s="34"/>
      <c r="E24" s="27"/>
    </row>
    <row r="25" spans="1:5" x14ac:dyDescent="0.45">
      <c r="A25" s="25" t="s">
        <v>251</v>
      </c>
      <c r="B25" s="26">
        <v>46</v>
      </c>
      <c r="C25" s="26">
        <v>541</v>
      </c>
      <c r="D25" s="26">
        <f t="shared" ref="D25:D26" si="5">C25-B25</f>
        <v>495</v>
      </c>
      <c r="E25" s="27">
        <f t="shared" si="1"/>
        <v>8.5027726432532341E-2</v>
      </c>
    </row>
    <row r="26" spans="1:5" x14ac:dyDescent="0.45">
      <c r="A26" s="25" t="s">
        <v>252</v>
      </c>
      <c r="B26" s="28">
        <v>-367</v>
      </c>
      <c r="C26" s="28">
        <v>-740</v>
      </c>
      <c r="D26" s="28">
        <f t="shared" si="5"/>
        <v>-373</v>
      </c>
      <c r="E26" s="29">
        <f t="shared" si="1"/>
        <v>0.49594594594594593</v>
      </c>
    </row>
    <row r="27" spans="1:5" x14ac:dyDescent="0.45">
      <c r="A27" s="30" t="s">
        <v>253</v>
      </c>
      <c r="B27" s="31">
        <f>B25+B26</f>
        <v>-321</v>
      </c>
      <c r="C27" s="31">
        <f>C25+C26</f>
        <v>-199</v>
      </c>
      <c r="D27" s="31">
        <f>D25+D26</f>
        <v>122</v>
      </c>
      <c r="E27" s="32">
        <f t="shared" si="1"/>
        <v>1.6130653266331658</v>
      </c>
    </row>
    <row r="28" spans="1:5" x14ac:dyDescent="0.45">
      <c r="A28" s="35"/>
      <c r="B28" s="34"/>
      <c r="C28" s="34"/>
      <c r="D28" s="34"/>
      <c r="E28" s="27"/>
    </row>
    <row r="29" spans="1:5" x14ac:dyDescent="0.45">
      <c r="A29" s="25" t="s">
        <v>254</v>
      </c>
      <c r="B29" s="28">
        <v>0</v>
      </c>
      <c r="C29" s="28">
        <v>7</v>
      </c>
      <c r="D29" s="28">
        <f t="shared" ref="D29" si="6">C29-B29</f>
        <v>7</v>
      </c>
      <c r="E29" s="29">
        <f t="shared" si="1"/>
        <v>0</v>
      </c>
    </row>
    <row r="30" spans="1:5" x14ac:dyDescent="0.45">
      <c r="A30" s="25" t="s">
        <v>265</v>
      </c>
      <c r="B30" s="31">
        <f>B29</f>
        <v>0</v>
      </c>
      <c r="C30" s="31">
        <f>C29</f>
        <v>7</v>
      </c>
      <c r="D30" s="31">
        <f>D29</f>
        <v>7</v>
      </c>
      <c r="E30" s="32">
        <f t="shared" si="1"/>
        <v>0</v>
      </c>
    </row>
    <row r="31" spans="1:5" x14ac:dyDescent="0.45">
      <c r="A31" s="36"/>
      <c r="B31" s="37"/>
      <c r="C31" s="37"/>
      <c r="D31" s="37"/>
      <c r="E31" s="27"/>
    </row>
    <row r="32" spans="1:5" x14ac:dyDescent="0.45">
      <c r="A32" s="38" t="s">
        <v>255</v>
      </c>
      <c r="B32" s="39">
        <f>B10+B20+B23+B27+B30</f>
        <v>-20</v>
      </c>
      <c r="C32" s="39">
        <f>C10+C20+C23+C27+C30</f>
        <v>1400</v>
      </c>
      <c r="D32" s="39">
        <f>D10+D20+D23+D27+D30</f>
        <v>1420</v>
      </c>
      <c r="E32" s="40">
        <f t="shared" si="1"/>
        <v>-1.4285714285714285E-2</v>
      </c>
    </row>
    <row r="33" spans="1:5" x14ac:dyDescent="0.45">
      <c r="A33" s="41"/>
      <c r="B33" s="41"/>
      <c r="C33" s="41"/>
      <c r="D33" s="41"/>
      <c r="E33" s="27"/>
    </row>
    <row r="34" spans="1:5" x14ac:dyDescent="0.45">
      <c r="A34" s="25" t="s">
        <v>256</v>
      </c>
      <c r="B34" s="26">
        <v>-1</v>
      </c>
      <c r="C34" s="26">
        <v>89</v>
      </c>
      <c r="D34" s="26">
        <f t="shared" ref="D34:D37" si="7">C34-B34</f>
        <v>90</v>
      </c>
      <c r="E34" s="27">
        <f t="shared" si="1"/>
        <v>-1.1235955056179775E-2</v>
      </c>
    </row>
    <row r="35" spans="1:5" x14ac:dyDescent="0.45">
      <c r="A35" s="25" t="s">
        <v>257</v>
      </c>
      <c r="B35" s="26">
        <v>3</v>
      </c>
      <c r="C35" s="26">
        <v>47</v>
      </c>
      <c r="D35" s="26">
        <f t="shared" ref="D35" si="8">C35-B35</f>
        <v>44</v>
      </c>
      <c r="E35" s="27">
        <f t="shared" ref="E35" si="9">B35/C35</f>
        <v>6.3829787234042548E-2</v>
      </c>
    </row>
    <row r="36" spans="1:5" x14ac:dyDescent="0.45">
      <c r="A36" s="25" t="s">
        <v>258</v>
      </c>
      <c r="B36" s="26">
        <v>-5</v>
      </c>
      <c r="C36" s="26">
        <v>99</v>
      </c>
      <c r="D36" s="26">
        <f t="shared" si="7"/>
        <v>104</v>
      </c>
      <c r="E36" s="27">
        <f t="shared" si="1"/>
        <v>-5.0505050505050504E-2</v>
      </c>
    </row>
    <row r="37" spans="1:5" x14ac:dyDescent="0.45">
      <c r="A37" s="25" t="s">
        <v>263</v>
      </c>
      <c r="B37" s="26"/>
      <c r="C37" s="26">
        <v>35</v>
      </c>
      <c r="D37" s="26">
        <f t="shared" si="7"/>
        <v>35</v>
      </c>
      <c r="E37" s="27">
        <f t="shared" si="1"/>
        <v>0</v>
      </c>
    </row>
    <row r="38" spans="1:5" x14ac:dyDescent="0.45">
      <c r="A38" s="42" t="s">
        <v>259</v>
      </c>
      <c r="B38" s="43">
        <f>SUM(B32:B37)</f>
        <v>-23</v>
      </c>
      <c r="C38" s="43">
        <f>SUM(C32:C37)</f>
        <v>1670</v>
      </c>
      <c r="D38" s="43">
        <f>SUM(D32:D37)</f>
        <v>1693</v>
      </c>
      <c r="E38" s="44">
        <f t="shared" si="1"/>
        <v>-1.3772455089820359E-2</v>
      </c>
    </row>
    <row r="39" spans="1:5" x14ac:dyDescent="0.45">
      <c r="A39" s="45"/>
      <c r="B39" s="45"/>
      <c r="C39" s="46"/>
      <c r="D39" s="46"/>
      <c r="E39" s="47"/>
    </row>
    <row r="40" spans="1:5" x14ac:dyDescent="0.45">
      <c r="A40" s="48"/>
    </row>
  </sheetData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2" zoomScale="80" zoomScaleNormal="80" workbookViewId="0">
      <selection activeCell="L2" sqref="L2"/>
    </sheetView>
  </sheetViews>
  <sheetFormatPr defaultRowHeight="14.25" x14ac:dyDescent="0.45"/>
  <sheetData>
    <row r="1" spans="1:1" x14ac:dyDescent="0.45">
      <c r="A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Rekstraryfirlit</vt:lpstr>
      <vt:lpstr>Fjárfestingar</vt:lpstr>
      <vt:lpstr>Rekstrarreikningur</vt:lpstr>
      <vt:lpstr>Rekstraryfirlit!Print_Area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Jens Lockton</dc:creator>
  <cp:lastModifiedBy>Pétur Jens Lockton</cp:lastModifiedBy>
  <cp:lastPrinted>2018-05-04T11:30:17Z</cp:lastPrinted>
  <dcterms:created xsi:type="dcterms:W3CDTF">2016-11-24T11:14:37Z</dcterms:created>
  <dcterms:modified xsi:type="dcterms:W3CDTF">2018-05-08T13:25:08Z</dcterms:modified>
</cp:coreProperties>
</file>