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S:\Bokhald\2017 Rekstraryfirlit\"/>
    </mc:Choice>
  </mc:AlternateContent>
  <bookViews>
    <workbookView xWindow="0" yWindow="0" windowWidth="28800" windowHeight="12210"/>
  </bookViews>
  <sheets>
    <sheet name="Rekstraryfirlit" sheetId="9" r:id="rId1"/>
    <sheet name="Fjárfestingar" sheetId="11" r:id="rId2"/>
    <sheet name="Rekstrarreikningur" sheetId="10" r:id="rId3"/>
  </sheets>
  <definedNames>
    <definedName name="_xlnm.Print_Area" localSheetId="2">Rekstrarreikningur!$A:$M</definedName>
    <definedName name="_xlnm.Print_Area" localSheetId="0">Rekstraryfirlit!$A:$K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2" i="9" l="1"/>
  <c r="I199" i="9" s="1"/>
  <c r="J199" i="9"/>
  <c r="J266" i="9" s="1"/>
  <c r="J4" i="9"/>
  <c r="C4" i="9"/>
  <c r="D4" i="9"/>
  <c r="E4" i="9"/>
  <c r="F4" i="9"/>
  <c r="H4" i="9"/>
  <c r="B4" i="9"/>
  <c r="I4" i="9" l="1"/>
  <c r="K199" i="9"/>
  <c r="I266" i="9"/>
  <c r="K145" i="9"/>
  <c r="G145" i="9"/>
  <c r="K217" i="9" l="1"/>
  <c r="K218" i="9"/>
  <c r="K219" i="9"/>
  <c r="K220" i="9"/>
  <c r="K221" i="9"/>
  <c r="K222" i="9"/>
  <c r="K223" i="9"/>
  <c r="K224" i="9"/>
  <c r="K225" i="9"/>
  <c r="K226" i="9"/>
  <c r="K227" i="9"/>
  <c r="K228" i="9"/>
  <c r="K229" i="9"/>
  <c r="K230" i="9"/>
  <c r="K231" i="9"/>
  <c r="K232" i="9"/>
  <c r="K233" i="9"/>
  <c r="K234" i="9"/>
  <c r="K235" i="9"/>
  <c r="K236" i="9"/>
  <c r="K237" i="9"/>
  <c r="K238" i="9"/>
  <c r="K239" i="9"/>
  <c r="K240" i="9"/>
  <c r="K241" i="9"/>
  <c r="K242" i="9"/>
  <c r="K243" i="9"/>
  <c r="K244" i="9"/>
  <c r="K245" i="9"/>
  <c r="K246" i="9"/>
  <c r="K247" i="9"/>
  <c r="K248" i="9"/>
  <c r="K249" i="9"/>
  <c r="K250" i="9"/>
  <c r="K251" i="9"/>
  <c r="K252" i="9"/>
  <c r="K253" i="9"/>
  <c r="K254" i="9"/>
  <c r="K255" i="9"/>
  <c r="K256" i="9"/>
  <c r="K257" i="9"/>
  <c r="K258" i="9"/>
  <c r="K259" i="9"/>
  <c r="K260" i="9"/>
  <c r="K261" i="9"/>
  <c r="K262" i="9"/>
  <c r="K216" i="9"/>
  <c r="K264" i="9"/>
  <c r="G217" i="9"/>
  <c r="G218" i="9"/>
  <c r="G219" i="9"/>
  <c r="G220" i="9"/>
  <c r="G221" i="9"/>
  <c r="G222" i="9"/>
  <c r="G223" i="9"/>
  <c r="G224" i="9"/>
  <c r="G225" i="9"/>
  <c r="G226" i="9"/>
  <c r="G227" i="9"/>
  <c r="G228" i="9"/>
  <c r="G229" i="9"/>
  <c r="G230" i="9"/>
  <c r="G231" i="9"/>
  <c r="G232" i="9"/>
  <c r="G233" i="9"/>
  <c r="G234" i="9"/>
  <c r="G235" i="9"/>
  <c r="G236" i="9"/>
  <c r="G237" i="9"/>
  <c r="G238" i="9"/>
  <c r="G239" i="9"/>
  <c r="G240" i="9"/>
  <c r="G241" i="9"/>
  <c r="G242" i="9"/>
  <c r="G243" i="9"/>
  <c r="G244" i="9"/>
  <c r="G245" i="9"/>
  <c r="G246" i="9"/>
  <c r="G247" i="9"/>
  <c r="G248" i="9"/>
  <c r="G249" i="9"/>
  <c r="G250" i="9"/>
  <c r="G251" i="9"/>
  <c r="G252" i="9"/>
  <c r="G253" i="9"/>
  <c r="G254" i="9"/>
  <c r="G255" i="9"/>
  <c r="G256" i="9"/>
  <c r="G257" i="9"/>
  <c r="G258" i="9"/>
  <c r="G259" i="9"/>
  <c r="G260" i="9"/>
  <c r="G261" i="9"/>
  <c r="G262" i="9"/>
  <c r="G21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G142" i="9"/>
  <c r="G143" i="9"/>
  <c r="G144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G176" i="9"/>
  <c r="G177" i="9"/>
  <c r="G178" i="9"/>
  <c r="G179" i="9"/>
  <c r="G180" i="9"/>
  <c r="G181" i="9"/>
  <c r="G182" i="9"/>
  <c r="G183" i="9"/>
  <c r="G184" i="9"/>
  <c r="G185" i="9"/>
  <c r="G186" i="9"/>
  <c r="G187" i="9"/>
  <c r="G188" i="9"/>
  <c r="G189" i="9"/>
  <c r="G190" i="9"/>
  <c r="G191" i="9"/>
  <c r="G192" i="9"/>
  <c r="G193" i="9"/>
  <c r="G194" i="9"/>
  <c r="G195" i="9"/>
  <c r="G196" i="9"/>
  <c r="G197" i="9"/>
  <c r="G198" i="9"/>
  <c r="G201" i="9"/>
  <c r="G202" i="9"/>
  <c r="G203" i="9"/>
  <c r="G204" i="9"/>
  <c r="G205" i="9"/>
  <c r="G206" i="9"/>
  <c r="G207" i="9"/>
  <c r="G208" i="9"/>
  <c r="G209" i="9"/>
  <c r="G210" i="9"/>
  <c r="G211" i="9"/>
  <c r="G212" i="9"/>
  <c r="G213" i="9"/>
  <c r="G214" i="9"/>
  <c r="G215" i="9"/>
  <c r="G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K107" i="9"/>
  <c r="K108" i="9"/>
  <c r="K109" i="9"/>
  <c r="K110" i="9"/>
  <c r="K111" i="9"/>
  <c r="K112" i="9"/>
  <c r="K113" i="9"/>
  <c r="K114" i="9"/>
  <c r="K115" i="9"/>
  <c r="K116" i="9"/>
  <c r="K117" i="9"/>
  <c r="K118" i="9"/>
  <c r="K119" i="9"/>
  <c r="K120" i="9"/>
  <c r="K121" i="9"/>
  <c r="K122" i="9"/>
  <c r="K123" i="9"/>
  <c r="K124" i="9"/>
  <c r="K125" i="9"/>
  <c r="K126" i="9"/>
  <c r="K127" i="9"/>
  <c r="K128" i="9"/>
  <c r="K129" i="9"/>
  <c r="K130" i="9"/>
  <c r="K131" i="9"/>
  <c r="K132" i="9"/>
  <c r="K133" i="9"/>
  <c r="K134" i="9"/>
  <c r="K135" i="9"/>
  <c r="K136" i="9"/>
  <c r="K137" i="9"/>
  <c r="K138" i="9"/>
  <c r="K139" i="9"/>
  <c r="K140" i="9"/>
  <c r="K141" i="9"/>
  <c r="K142" i="9"/>
  <c r="K143" i="9"/>
  <c r="K144" i="9"/>
  <c r="K146" i="9"/>
  <c r="K147" i="9"/>
  <c r="K148" i="9"/>
  <c r="K149" i="9"/>
  <c r="K150" i="9"/>
  <c r="K151" i="9"/>
  <c r="K152" i="9"/>
  <c r="K153" i="9"/>
  <c r="K154" i="9"/>
  <c r="K155" i="9"/>
  <c r="K156" i="9"/>
  <c r="K157" i="9"/>
  <c r="K158" i="9"/>
  <c r="K159" i="9"/>
  <c r="K160" i="9"/>
  <c r="K161" i="9"/>
  <c r="K162" i="9"/>
  <c r="K163" i="9"/>
  <c r="K164" i="9"/>
  <c r="K165" i="9"/>
  <c r="K166" i="9"/>
  <c r="K167" i="9"/>
  <c r="K168" i="9"/>
  <c r="K169" i="9"/>
  <c r="K170" i="9"/>
  <c r="K171" i="9"/>
  <c r="K172" i="9"/>
  <c r="K173" i="9"/>
  <c r="K174" i="9"/>
  <c r="K175" i="9"/>
  <c r="K176" i="9"/>
  <c r="K177" i="9"/>
  <c r="K178" i="9"/>
  <c r="K179" i="9"/>
  <c r="K180" i="9"/>
  <c r="K181" i="9"/>
  <c r="K182" i="9"/>
  <c r="K183" i="9"/>
  <c r="K184" i="9"/>
  <c r="K185" i="9"/>
  <c r="K186" i="9"/>
  <c r="K187" i="9"/>
  <c r="K188" i="9"/>
  <c r="K189" i="9"/>
  <c r="K190" i="9"/>
  <c r="K191" i="9"/>
  <c r="K192" i="9"/>
  <c r="K193" i="9"/>
  <c r="K194" i="9"/>
  <c r="K195" i="9"/>
  <c r="K196" i="9"/>
  <c r="K197" i="9"/>
  <c r="K198" i="9"/>
  <c r="K201" i="9"/>
  <c r="K202" i="9"/>
  <c r="K203" i="9"/>
  <c r="K204" i="9"/>
  <c r="K205" i="9"/>
  <c r="K206" i="9"/>
  <c r="K207" i="9"/>
  <c r="K208" i="9"/>
  <c r="K209" i="9"/>
  <c r="K210" i="9"/>
  <c r="K211" i="9"/>
  <c r="K212" i="9"/>
  <c r="K213" i="9"/>
  <c r="K214" i="9"/>
  <c r="K215" i="9"/>
  <c r="K6" i="9"/>
  <c r="E39" i="11"/>
  <c r="D39" i="11"/>
  <c r="E38" i="11"/>
  <c r="D38" i="11"/>
  <c r="E37" i="11"/>
  <c r="D37" i="11"/>
  <c r="C33" i="11"/>
  <c r="B33" i="11"/>
  <c r="E32" i="11"/>
  <c r="D32" i="11"/>
  <c r="D33" i="11" s="1"/>
  <c r="C30" i="11"/>
  <c r="E29" i="11"/>
  <c r="D29" i="11"/>
  <c r="B28" i="11"/>
  <c r="B30" i="11" s="1"/>
  <c r="E26" i="11"/>
  <c r="C26" i="11"/>
  <c r="B26" i="11"/>
  <c r="E25" i="11"/>
  <c r="D25" i="11"/>
  <c r="D26" i="11" s="1"/>
  <c r="B23" i="11"/>
  <c r="E22" i="11"/>
  <c r="D22" i="11"/>
  <c r="E21" i="11"/>
  <c r="D21" i="11"/>
  <c r="E20" i="11"/>
  <c r="D20" i="11"/>
  <c r="D19" i="11"/>
  <c r="E18" i="11"/>
  <c r="D18" i="11"/>
  <c r="D17" i="11"/>
  <c r="C16" i="11"/>
  <c r="C23" i="11" s="1"/>
  <c r="C35" i="11" s="1"/>
  <c r="C40" i="11" s="1"/>
  <c r="E15" i="11"/>
  <c r="D15" i="11"/>
  <c r="E14" i="11"/>
  <c r="D14" i="11"/>
  <c r="E13" i="11"/>
  <c r="D13" i="11"/>
  <c r="C11" i="11"/>
  <c r="B11" i="11"/>
  <c r="E10" i="11"/>
  <c r="D10" i="11"/>
  <c r="E9" i="11"/>
  <c r="D9" i="11"/>
  <c r="E8" i="11"/>
  <c r="D8" i="11"/>
  <c r="E7" i="11"/>
  <c r="D7" i="11"/>
  <c r="D6" i="11"/>
  <c r="E5" i="11"/>
  <c r="D5" i="11"/>
  <c r="E11" i="11" l="1"/>
  <c r="E30" i="11"/>
  <c r="D11" i="11"/>
  <c r="G4" i="9"/>
  <c r="E33" i="11"/>
  <c r="K4" i="9"/>
  <c r="E28" i="11"/>
  <c r="E23" i="11"/>
  <c r="K266" i="9"/>
  <c r="D16" i="11"/>
  <c r="D23" i="11" s="1"/>
  <c r="B35" i="11"/>
  <c r="D28" i="11"/>
  <c r="D30" i="11" s="1"/>
  <c r="D35" i="11" l="1"/>
  <c r="D40" i="11" s="1"/>
  <c r="B40" i="11"/>
  <c r="E40" i="11" s="1"/>
  <c r="E35" i="11"/>
</calcChain>
</file>

<file path=xl/sharedStrings.xml><?xml version="1.0" encoding="utf-8"?>
<sst xmlns="http://schemas.openxmlformats.org/spreadsheetml/2006/main" count="307" uniqueCount="307">
  <si>
    <t>00  SKATTTEKJUR</t>
  </si>
  <si>
    <t>00010  Útsvör</t>
  </si>
  <si>
    <t>00060  Fasteignaskattar</t>
  </si>
  <si>
    <t>00110  Framlög úr Jöfnunarsjóði</t>
  </si>
  <si>
    <t>00350  Lóðarleiga</t>
  </si>
  <si>
    <t>02  FÉLAGSÞJÓNUSTA</t>
  </si>
  <si>
    <t>02010  Fjölskyldunefnd</t>
  </si>
  <si>
    <t>02020  Skrifstofa félagsþjónustu</t>
  </si>
  <si>
    <t>02110  Fjárhagsaðstoð</t>
  </si>
  <si>
    <t>02180  Húsaleigubætur</t>
  </si>
  <si>
    <t>02190  Önnur félagsleg aðstoð</t>
  </si>
  <si>
    <t>02330  Niðurgreiðsla dvalargjalda</t>
  </si>
  <si>
    <t>02340  Barnaverndarmál</t>
  </si>
  <si>
    <t>02410  Framlög til ellilífeyrisþega og  öryrkja</t>
  </si>
  <si>
    <t>02430  Hjúkrunarheimili</t>
  </si>
  <si>
    <t>02450  Þjónustumiðstöð aldraðra</t>
  </si>
  <si>
    <t>02480  Félagsstarf aldraðra</t>
  </si>
  <si>
    <t>02490  Afsláttur af fasteignagjöldum</t>
  </si>
  <si>
    <t>02500  Málefni fatlaðra - sameiginlegur kostnaður</t>
  </si>
  <si>
    <t>02510  Málefni fatlaðra</t>
  </si>
  <si>
    <t>02520  Frekari liðveisla</t>
  </si>
  <si>
    <t>02564  Hulduhlíð búsetukjarni</t>
  </si>
  <si>
    <t>02565  Klapparhlíð búsetukjarni</t>
  </si>
  <si>
    <t>02566  Þverholt búsetukjarni</t>
  </si>
  <si>
    <t>02570  Skammtímavistun fyrir fatlaða</t>
  </si>
  <si>
    <t>02580  Dagþjónusta fyrir fatlaða</t>
  </si>
  <si>
    <t>02590  Stuðningsfjölskyldur</t>
  </si>
  <si>
    <t>02620  Fræðslu og forvarnarstarf</t>
  </si>
  <si>
    <t>02650  Jafnréttisnefnd</t>
  </si>
  <si>
    <t>02810  Ýmsir styrkir</t>
  </si>
  <si>
    <t>03220  Heilbrigðiseftirlit</t>
  </si>
  <si>
    <t>04  FRÆÐSLUMÁL</t>
  </si>
  <si>
    <t>04010  Fræðslunefnd</t>
  </si>
  <si>
    <t>04020  Skrifstofa fræðslusviðs</t>
  </si>
  <si>
    <t>04101  Leikskólinn Hlaðhamrar</t>
  </si>
  <si>
    <t>04102  Leikskólinn Reykjakot</t>
  </si>
  <si>
    <t>04103  Leikskólinn Hlíð</t>
  </si>
  <si>
    <t>04104  Leikskólinn Hulduberg</t>
  </si>
  <si>
    <t>04105  Leikskólinn Leirvogstungu</t>
  </si>
  <si>
    <t>04180  Gæsluvöllurinn  Njarðarholti</t>
  </si>
  <si>
    <t>04190  Niðurgreidd leikskólagjöld</t>
  </si>
  <si>
    <t>04201  Varmárskóli</t>
  </si>
  <si>
    <t>04203  Krikaskóli</t>
  </si>
  <si>
    <t>04205  Lágafellsskóli</t>
  </si>
  <si>
    <t>04206  Helgafellsskóli - Brúarland</t>
  </si>
  <si>
    <t>04208  Höfðaberg</t>
  </si>
  <si>
    <t>04270  Nemendur í öðrum skólum</t>
  </si>
  <si>
    <t>04281  Frístundasel Varmárskóla</t>
  </si>
  <si>
    <t>04283  Frístundasel Krikaskóla</t>
  </si>
  <si>
    <t>04285  Frístundasel Lágafellsskóla</t>
  </si>
  <si>
    <t>04290  Flutningur nemenda</t>
  </si>
  <si>
    <t>04410  Borgarholtsskóli</t>
  </si>
  <si>
    <t>04420  Framhaldsskóli Mosfellsbæjar</t>
  </si>
  <si>
    <t>04501  Listaskóli Mosfellsbæjar</t>
  </si>
  <si>
    <t>04503  Skólahljómsveit</t>
  </si>
  <si>
    <t>04810  Ýmsir styrkir</t>
  </si>
  <si>
    <t>05  MENNINGARMÁL</t>
  </si>
  <si>
    <t>05010  Menningarmálanefnd</t>
  </si>
  <si>
    <t>05020  Skrifstofa menningarsviðs</t>
  </si>
  <si>
    <t>05030  Laxnesssetur</t>
  </si>
  <si>
    <t>05220  Bókasafn</t>
  </si>
  <si>
    <t>05310  Héraðskjalasafn</t>
  </si>
  <si>
    <t>05510  Lista og menningarsjóður</t>
  </si>
  <si>
    <t>05520  Listasalur</t>
  </si>
  <si>
    <t>05730  Áramót, þrettándi og öskudagur</t>
  </si>
  <si>
    <t>05790  Ýmis hátíðahöld</t>
  </si>
  <si>
    <t>05880  Aðrir styrkir</t>
  </si>
  <si>
    <t>06  ÆSKULÝÐS- OG ÍÞRÓTTAMÁL</t>
  </si>
  <si>
    <t>06010  Íþrótta og tómstundanefnd</t>
  </si>
  <si>
    <t>06020  Skrifstofa frístundasviðs</t>
  </si>
  <si>
    <t>06240  Íþrótta- og tómstundskóli Mosfellsbæjar</t>
  </si>
  <si>
    <t>06260  Tjaldstæði</t>
  </si>
  <si>
    <t>06270  Vinnuskóli</t>
  </si>
  <si>
    <t>06310  Félagsmiðstöðin Bólið</t>
  </si>
  <si>
    <t>06510  Íþróttamiðstöðin að Varmá</t>
  </si>
  <si>
    <t>06580  Íþróttamiðstöðin Lágafell</t>
  </si>
  <si>
    <t>06590  Önnur íþróttaaðstaða</t>
  </si>
  <si>
    <t>06610  Íþróttavöllurinn Tungubökkum</t>
  </si>
  <si>
    <t>06620  Gervigrasvöllur Varmá</t>
  </si>
  <si>
    <t>06810  Ungmennafélagið Afturelding</t>
  </si>
  <si>
    <t>06820  Golfklúbbur Mosfellsbæjar</t>
  </si>
  <si>
    <t>06840  Skátafélagið Mosverjar</t>
  </si>
  <si>
    <t>06850  Stjórn skíðasvæða höfuðborgarsvæðisins</t>
  </si>
  <si>
    <t>06860  Hestamannafélagið Hörður</t>
  </si>
  <si>
    <t>06870  Björgunarsveitin Kyndill</t>
  </si>
  <si>
    <t>06890  Ýmsir styrkir</t>
  </si>
  <si>
    <t>07  BRUNAMÁL OG ALMANNAVARNIR</t>
  </si>
  <si>
    <t>07210  Slökkvilið Höfuðborgarsvæðisins</t>
  </si>
  <si>
    <t>07410  Almannavarnanefnd höfuðborgarsvæðisins</t>
  </si>
  <si>
    <t>07830  Björgunarsveitin Kyndill</t>
  </si>
  <si>
    <t>08  HREINLÆTISMÁL</t>
  </si>
  <si>
    <t>08210  Sorphreinsun</t>
  </si>
  <si>
    <t>08230  Sorpeyðing</t>
  </si>
  <si>
    <t>08510  Meindýraeyðing</t>
  </si>
  <si>
    <t>08570  Dýraeftirlit</t>
  </si>
  <si>
    <t>09  SKIPULAGS- OG BYGGINGARMÁL</t>
  </si>
  <si>
    <t>09010  Skipulags- og bygginganefnd</t>
  </si>
  <si>
    <t>09020  Skrifstofa bæjarverkfræðings</t>
  </si>
  <si>
    <t>09110  Mæling, skráning, kortagerð</t>
  </si>
  <si>
    <t>09220  Aðalskipulag</t>
  </si>
  <si>
    <t>09230  Deiliskipulag</t>
  </si>
  <si>
    <t>09240  Svæðisskipulag</t>
  </si>
  <si>
    <t>09520  Byggingaeftirlit</t>
  </si>
  <si>
    <t>09710  Byggingarland</t>
  </si>
  <si>
    <t>10  UMFERÐAR- og SAMGÖNGUMÁL</t>
  </si>
  <si>
    <t>10030  Sameiginlegur kostnaður</t>
  </si>
  <si>
    <t>10210  Leiga gatnakerfis</t>
  </si>
  <si>
    <t>10310  Götulýsing</t>
  </si>
  <si>
    <t>10410  Gerð, viðhald og rekstur reiðvega</t>
  </si>
  <si>
    <t>10510  Gangbrautir og umferðamerkingar</t>
  </si>
  <si>
    <t>10610  Snjómokstur og hálkueyðing</t>
  </si>
  <si>
    <t>10710  Framlög til Strætó bs</t>
  </si>
  <si>
    <t>10720  Biðskýli</t>
  </si>
  <si>
    <t>11  ALMENNINGSGARÐAR OG ÚTIVIST</t>
  </si>
  <si>
    <t>11010  Umhverfisnefnd</t>
  </si>
  <si>
    <t>11020  Umhverfisdeild og Staðardagskrá 21</t>
  </si>
  <si>
    <t>11310  Garðyrkjudeild</t>
  </si>
  <si>
    <t>11410  Opin svæði</t>
  </si>
  <si>
    <t>11430  Leikvellir</t>
  </si>
  <si>
    <t>11610  Jólaskreytingar</t>
  </si>
  <si>
    <t>11710  Minka- og refaeyðing</t>
  </si>
  <si>
    <t>13  ATVINNUMÁL</t>
  </si>
  <si>
    <t>13010  Þróunar- og ferðamálanefnd</t>
  </si>
  <si>
    <t>13210  Landbúnaður</t>
  </si>
  <si>
    <t>21  SAMEIGNINLEGUR KOSTNAÐUR</t>
  </si>
  <si>
    <t>21010  Bæjarstjórn</t>
  </si>
  <si>
    <t>21030  Bæjarráð</t>
  </si>
  <si>
    <t>21070  Endurskoðun</t>
  </si>
  <si>
    <t>21410  Skrifstofa bæjarfélagsins</t>
  </si>
  <si>
    <t>21420  Fjármáladeild</t>
  </si>
  <si>
    <t>21430  Mannauðsdeild</t>
  </si>
  <si>
    <t>21450  Upplýsingatækni</t>
  </si>
  <si>
    <t>21610  Launanefnd - kjarasamningar</t>
  </si>
  <si>
    <t>21630  Hækkun lífeyrisskuldbindingar</t>
  </si>
  <si>
    <t>21640  Áfallið orlof</t>
  </si>
  <si>
    <t>21710  Vinarbæjartengsl</t>
  </si>
  <si>
    <t>21750  Samstarf sveitafélaga</t>
  </si>
  <si>
    <t>28  FJÁRMUNATEKJUR, FJÁRMAGNSGJÖLD</t>
  </si>
  <si>
    <t>28010  Vaxta- og verðbótatekjur af veltufjármunum</t>
  </si>
  <si>
    <t>28020  Tekjur af eignahlutum</t>
  </si>
  <si>
    <t>28030  Vaxta og verðbótatekjur</t>
  </si>
  <si>
    <t>28110  Vaxta og verðbótagjöld</t>
  </si>
  <si>
    <t>31  EIGNASJÓÐUR REKSTUR</t>
  </si>
  <si>
    <t>31010  Gatnagerðagjöld</t>
  </si>
  <si>
    <t>31090  Gatnakerfi</t>
  </si>
  <si>
    <t>31100  Skrifstofa eignasjóðs</t>
  </si>
  <si>
    <t>31105  Leikskólinn Hlaðhamrar</t>
  </si>
  <si>
    <t>31110  Leikskólinn Reykjakot</t>
  </si>
  <si>
    <t>31115  Leikskólinn Hlið</t>
  </si>
  <si>
    <t>31120  Leikskólinn Hulduberg</t>
  </si>
  <si>
    <t>31125  Leirvogstunguskóli</t>
  </si>
  <si>
    <t>31130  Leikvöllurinn Njarðaholti</t>
  </si>
  <si>
    <t>31205  Varmárskóli (og skólasel)</t>
  </si>
  <si>
    <t>31210  Lágafellsskóli</t>
  </si>
  <si>
    <t>31215  Krikaskóli, leik- og grunnskóli</t>
  </si>
  <si>
    <t>31220  Höfðaberg</t>
  </si>
  <si>
    <t>31225  Nýji skólinn við Æðarhöfða</t>
  </si>
  <si>
    <t>31230  Brúarland</t>
  </si>
  <si>
    <t>31235  Helgafellsskóli</t>
  </si>
  <si>
    <t>31440  Borgarholtsskóli</t>
  </si>
  <si>
    <t>31445  Framhaldsskóli Mosfellsbæjar</t>
  </si>
  <si>
    <t>31505  Færanlegar stofur</t>
  </si>
  <si>
    <t>31510  Ból við Varmárskóla</t>
  </si>
  <si>
    <t>31515  Þjónustustöð</t>
  </si>
  <si>
    <t>31520  Tjaldsvæðið við Varmá</t>
  </si>
  <si>
    <t>31525  Ævintýragarður</t>
  </si>
  <si>
    <t>31530  Kjarni</t>
  </si>
  <si>
    <t>31535  Læknisbústaður</t>
  </si>
  <si>
    <t>31540  Hlégarður</t>
  </si>
  <si>
    <t>31545  Innréttingar í Hlaðhömrum</t>
  </si>
  <si>
    <t>31605  Íþróttamiðstöðin að Varmá</t>
  </si>
  <si>
    <t>31610  Gervigrasvellir</t>
  </si>
  <si>
    <t>31615  Íþróttahúsið Tungubökkum</t>
  </si>
  <si>
    <t>31620  Íþróttamiðstöðin Lágafelli</t>
  </si>
  <si>
    <t>31625  Golfvöllur</t>
  </si>
  <si>
    <t>31630  Stikaðar gönguleiðir</t>
  </si>
  <si>
    <t>31635  Bláfjöll skiðaaðstaða</t>
  </si>
  <si>
    <t>31700  Ýmsar fasteignir, lóðir og lendur</t>
  </si>
  <si>
    <t>31805  Leiga: Listaskóli</t>
  </si>
  <si>
    <t>31810  Leiga: Bókasafn og Héraðsskjalasafn</t>
  </si>
  <si>
    <t>31815  Leiga: 2. hæð í Kjarna</t>
  </si>
  <si>
    <t>31970  Fjármagnsliðir</t>
  </si>
  <si>
    <t>33  ÞJÓNUSTUSTÖÐ  REKSTUR</t>
  </si>
  <si>
    <t>33210  Þjónustustöð</t>
  </si>
  <si>
    <t>33230  Daglaunamenn</t>
  </si>
  <si>
    <t>33240  Trésmiðja</t>
  </si>
  <si>
    <t>33310  Vélar</t>
  </si>
  <si>
    <t>33510  Bifreiðar</t>
  </si>
  <si>
    <t>35  FASTEIGNAFÉLAGIÐ LÆKJARHLÍÐ</t>
  </si>
  <si>
    <t>35100  Rekstur Fasteignafélagsins Lækjarhlíðar</t>
  </si>
  <si>
    <t>43  VATNSVEITA MOSFELLSBÆJAR</t>
  </si>
  <si>
    <t>43010  Tekjur vatnsveitu</t>
  </si>
  <si>
    <t>43210  Almennur rekstur vatnsveitu</t>
  </si>
  <si>
    <t>43220  Keypt kalt vatn</t>
  </si>
  <si>
    <t>43230  Viðhald veitukerfis</t>
  </si>
  <si>
    <t>43890  Afskriftir</t>
  </si>
  <si>
    <t>47  HITAVEITA MOSFELLSBÆJAR</t>
  </si>
  <si>
    <t>47010  Tekjur hitaveitu</t>
  </si>
  <si>
    <t>47210  Almennur rekstur hitaveitu</t>
  </si>
  <si>
    <t>47220  Keypt heitt vatn</t>
  </si>
  <si>
    <t>47230  Viðhald hitaveitukerfis</t>
  </si>
  <si>
    <t>47250  Bifreiðar</t>
  </si>
  <si>
    <t>47810  Fjármunatekjur</t>
  </si>
  <si>
    <t>47840  Fjármagnsgjöld</t>
  </si>
  <si>
    <t>47890  Afskriftir</t>
  </si>
  <si>
    <t>61  FÉLAGSLEGAR ÍBÚÐIR</t>
  </si>
  <si>
    <t>61020  Sameiginlegur kostnaður</t>
  </si>
  <si>
    <t>61120  HJALLAHLÍÐ 25  204</t>
  </si>
  <si>
    <t>61130  KRÓKABYGGÐ 24</t>
  </si>
  <si>
    <t>61190  KRÓKABYGGÐ 16</t>
  </si>
  <si>
    <t>61250  MIÐHOLT 7 - 101</t>
  </si>
  <si>
    <t>61260  MIÐHOLT 7 - 103</t>
  </si>
  <si>
    <t>61270  MIÐHOLT 7 - 201</t>
  </si>
  <si>
    <t>61280  MIÐHOLT 7 - 202</t>
  </si>
  <si>
    <t>61290  MIÐHOLT 7 - 203</t>
  </si>
  <si>
    <t>61300  MIÐHOLT 7 - 302</t>
  </si>
  <si>
    <t>61310  HJALLAHLÍÐ 25 - 206</t>
  </si>
  <si>
    <t>61340  MIÐHOLT 1 - 0303</t>
  </si>
  <si>
    <t>61370  MIÐHOLT 9 - 0201</t>
  </si>
  <si>
    <t>61380  MIÐHOLT 9 - 0103</t>
  </si>
  <si>
    <t>61400  MIÐHOLT 11 - 0301</t>
  </si>
  <si>
    <t>61410  MIÐHOLT 9 - 0203</t>
  </si>
  <si>
    <t>61430  MIÐHOLT 11, 0101</t>
  </si>
  <si>
    <t>61460  MIÐHOLT 3, 103. FÉLAGSLEG KAUPLEIGUÍBÚÐ</t>
  </si>
  <si>
    <t>61500  Íbúð leigð af einkaaðila</t>
  </si>
  <si>
    <t>61510  MIÐHOLT 3, 102. LEIGUÍBÚÐ</t>
  </si>
  <si>
    <t>61530  BUGÐUTANGI 6, FÉLAGSLEG LEIGUÍBÚÐ</t>
  </si>
  <si>
    <t>61540  SKELJATANGI 40, ÍBÚÐ 101</t>
  </si>
  <si>
    <t>61580  ÞVERHOLT 9A, ÍBÚÐ 101</t>
  </si>
  <si>
    <t>61590  HJALLAHLÍÐ 6, ÍBÚÐ 101</t>
  </si>
  <si>
    <t>61630  HULDUHLÍÐ 1, ÍBÚÐ 0101</t>
  </si>
  <si>
    <t>61680  HULDUHLÍÐ 32, ÍBÚÐ 0101</t>
  </si>
  <si>
    <t>61700  HULDUHLÍÐ 34, ÍBÚÐ 0101</t>
  </si>
  <si>
    <t>61710  HULDUHLÍÐ 34, ÍBÚÐ 0201</t>
  </si>
  <si>
    <t>61730  HULDUHLÍÐ 28, ÍBÚÐ 0101</t>
  </si>
  <si>
    <t>61740  HULDUHLÍÐ 11, ÍBÚÐ 0102</t>
  </si>
  <si>
    <t>61750  HULDUHLÍÐ 11, ÍBÚÐ 0103</t>
  </si>
  <si>
    <t>61760  HULDUHLÍÐ 11, ÍBÚÐ 0105</t>
  </si>
  <si>
    <t>61770  HULDUHLÍÐ 11, ÍBÚÐ 0201</t>
  </si>
  <si>
    <t>61840  FJÁRMAGNSKOSTNAÐUR</t>
  </si>
  <si>
    <t>63  HJÚKRUNARHEIMILIÐ HAMRAR</t>
  </si>
  <si>
    <t>63089  AFSKRIFTIR</t>
  </si>
  <si>
    <t>63210  Rekstur húsnæðis hjúkrunarheimilis</t>
  </si>
  <si>
    <t>63840  Fjármagnskostnaður</t>
  </si>
  <si>
    <t>65  FRÁVEITA REKSTUR</t>
  </si>
  <si>
    <t>65040  Fráveitu- og rotþróargjald</t>
  </si>
  <si>
    <t>65120  Holræsi og niðurföll</t>
  </si>
  <si>
    <t>65410  Hreinsun holræsa</t>
  </si>
  <si>
    <t>65420  Hreinsun rotþróa</t>
  </si>
  <si>
    <t>65840  Fjármagnsgjöld</t>
  </si>
  <si>
    <t>65890  Afskriftir</t>
  </si>
  <si>
    <t>Frávik</t>
  </si>
  <si>
    <t>Málaflokkur / deild</t>
  </si>
  <si>
    <t>Samtals     tekjur</t>
  </si>
  <si>
    <t>Annar rekstrark.</t>
  </si>
  <si>
    <t>Afskriftir</t>
  </si>
  <si>
    <t>Samtals gjöld</t>
  </si>
  <si>
    <t>Fjármagns-liðir</t>
  </si>
  <si>
    <t>Rekstrar- niðurstaða</t>
  </si>
  <si>
    <t>Fjárhags-áætlun</t>
  </si>
  <si>
    <t>Rekstrarniðurstaða  A-hluta</t>
  </si>
  <si>
    <t>Millifærslur</t>
  </si>
  <si>
    <t>Rekstrarniðurstaða A og B-hluta</t>
  </si>
  <si>
    <t>Fjárfestinga-áætlun ársins</t>
  </si>
  <si>
    <t>Óráðstafað af áætlun ársins</t>
  </si>
  <si>
    <t>Nýting í %</t>
  </si>
  <si>
    <t>Færanlegar kennslustofur</t>
  </si>
  <si>
    <t>Samtals fjárfest í skólum</t>
  </si>
  <si>
    <t>Ævintýragarður</t>
  </si>
  <si>
    <t>Stikaðar gönguleiðir</t>
  </si>
  <si>
    <t>Golfvellir</t>
  </si>
  <si>
    <t>Skíðasvæði</t>
  </si>
  <si>
    <t>Samtals fjárfest í íþr. og tómst. mannvirkjum</t>
  </si>
  <si>
    <t>Samtals fjárfest í öðrum mannvirkum</t>
  </si>
  <si>
    <t>Fjárfest í gatnagerð</t>
  </si>
  <si>
    <t>Tekjur af gatnagerðargjöldum</t>
  </si>
  <si>
    <r>
      <t xml:space="preserve">Samtals fjárfest í gatnagerð </t>
    </r>
    <r>
      <rPr>
        <sz val="11"/>
        <rFont val="Calibri"/>
        <family val="2"/>
        <scheme val="minor"/>
      </rPr>
      <t>(nettó)</t>
    </r>
  </si>
  <si>
    <t>Bifreiðar og tæki</t>
  </si>
  <si>
    <t>Samtals fjárfest í tækjum og búnaði</t>
  </si>
  <si>
    <t>Samtals fjárfestingar  A-hluta</t>
  </si>
  <si>
    <t>Fjárfesti í fráveitu (nettó)</t>
  </si>
  <si>
    <t>Fjárfest í hitaveitu (nettó)</t>
  </si>
  <si>
    <t>Fjárfesti í vatnsveitu (nettó)</t>
  </si>
  <si>
    <t>Samtals fjárfestingar í A og B hluta</t>
  </si>
  <si>
    <t>Laun og    launat.    gjöld</t>
  </si>
  <si>
    <t>SAMTALS</t>
  </si>
  <si>
    <t>02567  Heimili fyrir börn</t>
  </si>
  <si>
    <t>Hlégarður</t>
  </si>
  <si>
    <t>Fjárfesting janúar til mars 2017</t>
  </si>
  <si>
    <t>A hluti (í þús.kr.)</t>
  </si>
  <si>
    <t>Fjárfest í janúar til mars</t>
  </si>
  <si>
    <t xml:space="preserve">Varmárskóli - endurbætur </t>
  </si>
  <si>
    <t>Lágafellsskóli - endurbætur</t>
  </si>
  <si>
    <t>Helgafellsskóli - nýbygging</t>
  </si>
  <si>
    <t>Krikaskóli - endurbætur</t>
  </si>
  <si>
    <t>Leikskólar - aðstaða fyrir 1-2ja ára börn</t>
  </si>
  <si>
    <t>Íþróttahúsið að Varmá - endurbætur</t>
  </si>
  <si>
    <t>Íþróttahúsið að Varmá - sundlaug - endurbætur</t>
  </si>
  <si>
    <t>Íþróttahúsið að Lágafelli  - sundlaug - endurbætur</t>
  </si>
  <si>
    <t>Gervigrasvellir - endurnýjun</t>
  </si>
  <si>
    <t>Varmárvellir</t>
  </si>
  <si>
    <t>Skátaheimili</t>
  </si>
  <si>
    <t>61490  Klapparhlíð 11  0101 .Leiguíbúð</t>
  </si>
  <si>
    <t>Breyting lífeyrisskuldb</t>
  </si>
  <si>
    <t>Mosfellsbær - rekstur janúar til mars 2017</t>
  </si>
  <si>
    <t>21960 Rammi / endurskoðun áætlunar</t>
  </si>
  <si>
    <t>03  HEILBRIGÐISMÁL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</si>
</sst>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\ _I_S_K_-;\-* #,##0\ _I_S_K_-;_-* &quot;-&quot;\ _I_S_K_-;_-@_-"/>
    <numFmt numFmtId="164" formatCode="#,##0\ &quot;mkr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6"/>
      <name val="Book Antiqua"/>
      <family val="1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6" fillId="0" borderId="0"/>
    <xf numFmtId="41" fontId="1" fillId="0" borderId="0" applyFont="0" applyFill="0" applyBorder="0" applyAlignment="0" applyProtection="0"/>
  </cellStyleXfs>
  <cellXfs count="61">
    <xf numFmtId="0" fontId="0" fillId="0" borderId="0" xfId="0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3" fontId="0" fillId="0" borderId="0" xfId="0" applyNumberFormat="1" applyFill="1"/>
    <xf numFmtId="0" fontId="3" fillId="0" borderId="0" xfId="0" applyFont="1"/>
    <xf numFmtId="0" fontId="0" fillId="0" borderId="0" xfId="0" applyAlignment="1">
      <alignment horizontal="left" indent="3"/>
    </xf>
    <xf numFmtId="0" fontId="0" fillId="0" borderId="0" xfId="0" applyFont="1"/>
    <xf numFmtId="0" fontId="0" fillId="0" borderId="0" xfId="0" applyFill="1"/>
    <xf numFmtId="3" fontId="2" fillId="0" borderId="0" xfId="0" applyNumberFormat="1" applyFont="1" applyFill="1"/>
    <xf numFmtId="0" fontId="4" fillId="0" borderId="0" xfId="0" applyFont="1" applyAlignment="1">
      <alignment horizontal="right"/>
    </xf>
    <xf numFmtId="3" fontId="2" fillId="0" borderId="2" xfId="0" applyNumberFormat="1" applyFont="1" applyBorder="1"/>
    <xf numFmtId="0" fontId="7" fillId="0" borderId="0" xfId="2" applyFont="1" applyBorder="1"/>
    <xf numFmtId="0" fontId="8" fillId="0" borderId="0" xfId="2" applyFont="1" applyBorder="1"/>
    <xf numFmtId="0" fontId="6" fillId="0" borderId="0" xfId="2"/>
    <xf numFmtId="0" fontId="9" fillId="3" borderId="1" xfId="2" applyFont="1" applyFill="1" applyBorder="1"/>
    <xf numFmtId="1" fontId="10" fillId="4" borderId="1" xfId="2" applyNumberFormat="1" applyFont="1" applyFill="1" applyBorder="1" applyAlignment="1">
      <alignment horizontal="center" wrapText="1"/>
    </xf>
    <xf numFmtId="0" fontId="1" fillId="0" borderId="0" xfId="0" applyFont="1"/>
    <xf numFmtId="0" fontId="6" fillId="0" borderId="3" xfId="2" applyFont="1" applyFill="1" applyBorder="1"/>
    <xf numFmtId="3" fontId="6" fillId="0" borderId="4" xfId="2" applyNumberFormat="1" applyFont="1" applyFill="1" applyBorder="1"/>
    <xf numFmtId="3" fontId="6" fillId="0" borderId="3" xfId="2" applyNumberFormat="1" applyBorder="1"/>
    <xf numFmtId="0" fontId="0" fillId="0" borderId="3" xfId="0" applyFill="1" applyBorder="1"/>
    <xf numFmtId="164" fontId="0" fillId="0" borderId="3" xfId="0" applyNumberFormat="1" applyFont="1" applyFill="1" applyBorder="1"/>
    <xf numFmtId="9" fontId="0" fillId="0" borderId="3" xfId="1" applyFont="1" applyFill="1" applyBorder="1"/>
    <xf numFmtId="164" fontId="0" fillId="0" borderId="5" xfId="0" applyNumberFormat="1" applyFont="1" applyFill="1" applyBorder="1"/>
    <xf numFmtId="9" fontId="0" fillId="0" borderId="5" xfId="1" applyFont="1" applyFill="1" applyBorder="1"/>
    <xf numFmtId="0" fontId="9" fillId="0" borderId="3" xfId="0" applyFont="1" applyFill="1" applyBorder="1"/>
    <xf numFmtId="164" fontId="9" fillId="0" borderId="3" xfId="0" applyNumberFormat="1" applyFont="1" applyFill="1" applyBorder="1"/>
    <xf numFmtId="9" fontId="2" fillId="0" borderId="3" xfId="1" applyFont="1" applyFill="1" applyBorder="1"/>
    <xf numFmtId="0" fontId="11" fillId="0" borderId="3" xfId="2" applyFont="1" applyFill="1" applyBorder="1"/>
    <xf numFmtId="3" fontId="11" fillId="0" borderId="4" xfId="2" applyNumberFormat="1" applyFont="1" applyFill="1" applyBorder="1"/>
    <xf numFmtId="0" fontId="12" fillId="0" borderId="0" xfId="2" applyFont="1"/>
    <xf numFmtId="0" fontId="0" fillId="0" borderId="3" xfId="0" applyFont="1" applyFill="1" applyBorder="1"/>
    <xf numFmtId="0" fontId="11" fillId="0" borderId="0" xfId="2" applyFont="1"/>
    <xf numFmtId="0" fontId="13" fillId="0" borderId="3" xfId="2" applyFont="1" applyFill="1" applyBorder="1"/>
    <xf numFmtId="3" fontId="11" fillId="0" borderId="3" xfId="2" applyNumberFormat="1" applyFont="1" applyFill="1" applyBorder="1"/>
    <xf numFmtId="0" fontId="9" fillId="0" borderId="6" xfId="2" applyFont="1" applyFill="1" applyBorder="1"/>
    <xf numFmtId="164" fontId="9" fillId="0" borderId="1" xfId="0" applyNumberFormat="1" applyFont="1" applyFill="1" applyBorder="1"/>
    <xf numFmtId="9" fontId="2" fillId="0" borderId="7" xfId="1" applyFont="1" applyFill="1" applyBorder="1"/>
    <xf numFmtId="0" fontId="11" fillId="0" borderId="3" xfId="2" applyFont="1" applyBorder="1"/>
    <xf numFmtId="0" fontId="9" fillId="5" borderId="1" xfId="2" applyFont="1" applyFill="1" applyBorder="1"/>
    <xf numFmtId="164" fontId="9" fillId="5" borderId="1" xfId="0" applyNumberFormat="1" applyFont="1" applyFill="1" applyBorder="1"/>
    <xf numFmtId="9" fontId="9" fillId="5" borderId="1" xfId="0" applyNumberFormat="1" applyFont="1" applyFill="1" applyBorder="1"/>
    <xf numFmtId="0" fontId="14" fillId="0" borderId="0" xfId="2" applyFont="1" applyBorder="1"/>
    <xf numFmtId="3" fontId="6" fillId="0" borderId="0" xfId="2" applyNumberFormat="1" applyBorder="1"/>
    <xf numFmtId="9" fontId="0" fillId="0" borderId="0" xfId="1" applyFont="1" applyFill="1" applyBorder="1"/>
    <xf numFmtId="0" fontId="6" fillId="0" borderId="0" xfId="2" applyBorder="1"/>
    <xf numFmtId="0" fontId="0" fillId="0" borderId="0" xfId="0" applyBorder="1"/>
    <xf numFmtId="3" fontId="15" fillId="0" borderId="0" xfId="0" applyNumberFormat="1" applyFont="1"/>
    <xf numFmtId="0" fontId="2" fillId="0" borderId="0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3" fontId="5" fillId="0" borderId="0" xfId="0" applyNumberFormat="1" applyFont="1" applyBorder="1" applyAlignment="1">
      <alignment horizontal="center" wrapText="1"/>
    </xf>
    <xf numFmtId="3" fontId="5" fillId="0" borderId="0" xfId="0" applyNumberFormat="1" applyFont="1" applyFill="1" applyBorder="1" applyAlignment="1">
      <alignment horizontal="center" wrapText="1"/>
    </xf>
    <xf numFmtId="41" fontId="0" fillId="0" borderId="0" xfId="3" applyFont="1"/>
    <xf numFmtId="0" fontId="16" fillId="0" borderId="1" xfId="0" applyFont="1" applyBorder="1" applyAlignment="1">
      <alignment wrapText="1"/>
    </xf>
    <xf numFmtId="0" fontId="17" fillId="0" borderId="1" xfId="0" applyFont="1" applyBorder="1" applyAlignment="1">
      <alignment horizontal="center" wrapText="1"/>
    </xf>
    <xf numFmtId="3" fontId="17" fillId="2" borderId="1" xfId="0" applyNumberFormat="1" applyFont="1" applyFill="1" applyBorder="1" applyAlignment="1">
      <alignment horizontal="center" wrapText="1"/>
    </xf>
    <xf numFmtId="3" fontId="17" fillId="0" borderId="1" xfId="0" applyNumberFormat="1" applyFont="1" applyFill="1" applyBorder="1" applyAlignment="1">
      <alignment horizontal="center" wrapText="1"/>
    </xf>
    <xf numFmtId="0" fontId="18" fillId="0" borderId="0" xfId="0" applyFont="1"/>
  </cellXfs>
  <cellStyles count="4">
    <cellStyle name="Comma [0]" xfId="3" builtinId="6"/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2</xdr:rowOff>
    </xdr:from>
    <xdr:to>
      <xdr:col>9</xdr:col>
      <xdr:colOff>523876</xdr:colOff>
      <xdr:row>26</xdr:row>
      <xdr:rowOff>154832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2"/>
          <a:ext cx="6010274" cy="51078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1"/>
  <sheetViews>
    <sheetView tabSelected="1" zoomScale="80" zoomScaleNormal="80" workbookViewId="0">
      <pane ySplit="3" topLeftCell="A4" activePane="bottomLeft" state="frozen"/>
      <selection pane="bottomLeft" activeCell="F75" sqref="F75"/>
    </sheetView>
  </sheetViews>
  <sheetFormatPr defaultRowHeight="15" outlineLevelRow="1" x14ac:dyDescent="0.25"/>
  <cols>
    <col min="1" max="1" width="34.5703125" customWidth="1"/>
    <col min="2" max="3" width="14.85546875" customWidth="1"/>
    <col min="4" max="5" width="15.42578125" customWidth="1"/>
    <col min="6" max="6" width="13.7109375" customWidth="1"/>
    <col min="7" max="8" width="14" customWidth="1"/>
    <col min="9" max="9" width="14.5703125" bestFit="1" customWidth="1"/>
    <col min="10" max="10" width="14.42578125" bestFit="1" customWidth="1"/>
    <col min="11" max="11" width="11.5703125" bestFit="1" customWidth="1"/>
    <col min="13" max="13" width="13.5703125" bestFit="1" customWidth="1"/>
  </cols>
  <sheetData>
    <row r="1" spans="1:13" ht="23.25" x14ac:dyDescent="0.35">
      <c r="A1" s="5" t="s">
        <v>304</v>
      </c>
      <c r="B1" s="2"/>
      <c r="H1" s="1"/>
      <c r="K1" s="8"/>
    </row>
    <row r="2" spans="1:13" x14ac:dyDescent="0.25">
      <c r="B2" s="48"/>
      <c r="C2" s="48"/>
      <c r="D2" s="48"/>
      <c r="E2" s="48"/>
      <c r="F2" s="48"/>
      <c r="G2" s="48"/>
      <c r="H2" s="48"/>
      <c r="K2" s="8"/>
    </row>
    <row r="3" spans="1:13" s="60" customFormat="1" ht="60.75" customHeight="1" x14ac:dyDescent="0.3">
      <c r="A3" s="56" t="s">
        <v>252</v>
      </c>
      <c r="B3" s="57" t="s">
        <v>253</v>
      </c>
      <c r="C3" s="57" t="s">
        <v>284</v>
      </c>
      <c r="D3" s="57" t="s">
        <v>303</v>
      </c>
      <c r="E3" s="57" t="s">
        <v>254</v>
      </c>
      <c r="F3" s="57" t="s">
        <v>255</v>
      </c>
      <c r="G3" s="57" t="s">
        <v>256</v>
      </c>
      <c r="H3" s="57" t="s">
        <v>257</v>
      </c>
      <c r="I3" s="58" t="s">
        <v>258</v>
      </c>
      <c r="J3" s="58" t="s">
        <v>259</v>
      </c>
      <c r="K3" s="59" t="s">
        <v>251</v>
      </c>
    </row>
    <row r="4" spans="1:13" s="2" customFormat="1" collapsed="1" x14ac:dyDescent="0.25">
      <c r="A4" s="2" t="s">
        <v>285</v>
      </c>
      <c r="B4" s="3">
        <f>+B6+B11+B37+B39+B64+B75+B94+B98+B103+B112+B121+B129+B132+B146+B151+B191+B197+B201+B207+B216+B252+B256</f>
        <v>-2814816162</v>
      </c>
      <c r="C4" s="3">
        <f t="shared" ref="C4:H4" si="0">+C6+C11+C37+C39+C64+C75+C94+C98+C103+C112+C121+C129+C132+C146+C151+C191+C197+C201+C207+C216+C252+C256</f>
        <v>1006976503</v>
      </c>
      <c r="D4" s="3">
        <f t="shared" si="0"/>
        <v>31000003</v>
      </c>
      <c r="E4" s="3">
        <f t="shared" si="0"/>
        <v>1519708204</v>
      </c>
      <c r="F4" s="3">
        <f t="shared" si="0"/>
        <v>86260819</v>
      </c>
      <c r="G4" s="3">
        <f t="shared" si="0"/>
        <v>-170870633</v>
      </c>
      <c r="H4" s="3">
        <f t="shared" si="0"/>
        <v>77439494</v>
      </c>
      <c r="I4" s="3">
        <f>+I6+I11+I37+I39+I64+I75+I94+I98+I103+I112+I121+I129+I132+I146+I151+I191+I197+I201+I207+I216+I252+I256+I264</f>
        <v>-90132106</v>
      </c>
      <c r="J4" s="3">
        <f t="shared" ref="J4:K4" si="1">+J6+J11+J37+J39+J64+J75+J94+J98+J103+J112+J121+J129+J132+J146+J151+J191+J197+J201+J207+J216+J252+J256+J264</f>
        <v>-56292286</v>
      </c>
      <c r="K4" s="3">
        <f t="shared" si="1"/>
        <v>-33839820</v>
      </c>
      <c r="L4" s="3"/>
    </row>
    <row r="5" spans="1:13" ht="18.75" x14ac:dyDescent="0.3">
      <c r="A5" s="49"/>
      <c r="B5" s="50"/>
      <c r="C5" s="51"/>
      <c r="D5" s="51"/>
      <c r="E5" s="52"/>
      <c r="F5" s="51"/>
      <c r="G5" s="50"/>
      <c r="H5" s="53"/>
      <c r="I5" s="54"/>
      <c r="J5" s="54"/>
      <c r="K5" s="54"/>
    </row>
    <row r="6" spans="1:13" x14ac:dyDescent="0.25">
      <c r="A6" s="2" t="s">
        <v>0</v>
      </c>
      <c r="B6" s="3">
        <v>-1808514602</v>
      </c>
      <c r="C6" s="3">
        <v>0</v>
      </c>
      <c r="D6" s="3">
        <v>0</v>
      </c>
      <c r="E6" s="3">
        <v>0</v>
      </c>
      <c r="F6" s="3">
        <v>0</v>
      </c>
      <c r="G6" s="3">
        <f>+B6+C6+D6+E6+F6</f>
        <v>-1808514602</v>
      </c>
      <c r="H6" s="3">
        <v>0</v>
      </c>
      <c r="I6" s="3">
        <v>-1808514602</v>
      </c>
      <c r="J6" s="3">
        <v>-1816172752</v>
      </c>
      <c r="K6" s="3">
        <f>+I6-J6</f>
        <v>7658150</v>
      </c>
      <c r="M6" s="1"/>
    </row>
    <row r="7" spans="1:13" hidden="1" outlineLevel="1" x14ac:dyDescent="0.25">
      <c r="A7" s="6" t="s">
        <v>1</v>
      </c>
      <c r="B7" s="3">
        <v>-1233679733</v>
      </c>
      <c r="C7" s="3">
        <v>0</v>
      </c>
      <c r="D7" s="3">
        <v>0</v>
      </c>
      <c r="E7" s="3">
        <v>0</v>
      </c>
      <c r="F7" s="3">
        <v>0</v>
      </c>
      <c r="G7" s="3">
        <f t="shared" ref="G7:G62" si="2">+B7+C7+D7+E7+F7</f>
        <v>-1233679733</v>
      </c>
      <c r="H7" s="3">
        <v>0</v>
      </c>
      <c r="I7" s="3">
        <v>-1233679733</v>
      </c>
      <c r="J7" s="3">
        <v>-1233867753</v>
      </c>
      <c r="K7" s="3">
        <f t="shared" ref="K7:K62" si="3">+I7-J7</f>
        <v>188020</v>
      </c>
      <c r="M7" s="1"/>
    </row>
    <row r="8" spans="1:13" hidden="1" outlineLevel="1" x14ac:dyDescent="0.25">
      <c r="A8" s="6" t="s">
        <v>2</v>
      </c>
      <c r="B8" s="3">
        <v>-193311631</v>
      </c>
      <c r="C8" s="3">
        <v>0</v>
      </c>
      <c r="D8" s="3">
        <v>0</v>
      </c>
      <c r="E8" s="3">
        <v>0</v>
      </c>
      <c r="F8" s="3">
        <v>0</v>
      </c>
      <c r="G8" s="3">
        <f t="shared" si="2"/>
        <v>-193311631</v>
      </c>
      <c r="H8" s="3">
        <v>0</v>
      </c>
      <c r="I8" s="3">
        <v>-193311631</v>
      </c>
      <c r="J8" s="3">
        <v>-193780000</v>
      </c>
      <c r="K8" s="3">
        <f t="shared" si="3"/>
        <v>468369</v>
      </c>
      <c r="M8" s="1"/>
    </row>
    <row r="9" spans="1:13" hidden="1" outlineLevel="1" x14ac:dyDescent="0.25">
      <c r="A9" s="6" t="s">
        <v>3</v>
      </c>
      <c r="B9" s="3">
        <v>-354275612</v>
      </c>
      <c r="C9" s="3">
        <v>0</v>
      </c>
      <c r="D9" s="3">
        <v>0</v>
      </c>
      <c r="E9" s="3">
        <v>0</v>
      </c>
      <c r="F9" s="3">
        <v>0</v>
      </c>
      <c r="G9" s="3">
        <f t="shared" si="2"/>
        <v>-354275612</v>
      </c>
      <c r="H9" s="3">
        <v>0</v>
      </c>
      <c r="I9" s="3">
        <v>-354275612</v>
      </c>
      <c r="J9" s="3">
        <v>-361024998</v>
      </c>
      <c r="K9" s="3">
        <f t="shared" si="3"/>
        <v>6749386</v>
      </c>
      <c r="M9" s="1"/>
    </row>
    <row r="10" spans="1:13" hidden="1" outlineLevel="1" x14ac:dyDescent="0.25">
      <c r="A10" s="6" t="s">
        <v>4</v>
      </c>
      <c r="B10" s="3">
        <v>-27247626</v>
      </c>
      <c r="C10" s="3">
        <v>0</v>
      </c>
      <c r="D10" s="3">
        <v>0</v>
      </c>
      <c r="E10" s="3">
        <v>0</v>
      </c>
      <c r="F10" s="3">
        <v>0</v>
      </c>
      <c r="G10" s="3">
        <f t="shared" si="2"/>
        <v>-27247626</v>
      </c>
      <c r="H10" s="3">
        <v>0</v>
      </c>
      <c r="I10" s="3">
        <v>-27247626</v>
      </c>
      <c r="J10" s="3">
        <v>-27500001</v>
      </c>
      <c r="K10" s="3">
        <f t="shared" si="3"/>
        <v>252375</v>
      </c>
      <c r="M10" s="1"/>
    </row>
    <row r="11" spans="1:13" collapsed="1" x14ac:dyDescent="0.25">
      <c r="A11" s="2" t="s">
        <v>5</v>
      </c>
      <c r="B11" s="3">
        <v>-96853587</v>
      </c>
      <c r="C11" s="3">
        <v>68889401</v>
      </c>
      <c r="D11" s="3">
        <v>0</v>
      </c>
      <c r="E11" s="3">
        <v>363548620</v>
      </c>
      <c r="F11" s="3">
        <v>0</v>
      </c>
      <c r="G11" s="3">
        <f t="shared" si="2"/>
        <v>335584434</v>
      </c>
      <c r="H11" s="3">
        <v>0</v>
      </c>
      <c r="I11" s="3">
        <v>335584434</v>
      </c>
      <c r="J11" s="3">
        <v>350991551</v>
      </c>
      <c r="K11" s="3">
        <f t="shared" si="3"/>
        <v>-15407117</v>
      </c>
      <c r="M11" s="1"/>
    </row>
    <row r="12" spans="1:13" hidden="1" outlineLevel="1" x14ac:dyDescent="0.25">
      <c r="A12" s="6" t="s">
        <v>6</v>
      </c>
      <c r="B12" s="3">
        <v>0</v>
      </c>
      <c r="C12" s="3">
        <v>997138</v>
      </c>
      <c r="D12" s="3">
        <v>0</v>
      </c>
      <c r="E12" s="3">
        <v>0</v>
      </c>
      <c r="F12" s="3">
        <v>0</v>
      </c>
      <c r="G12" s="3">
        <f t="shared" si="2"/>
        <v>997138</v>
      </c>
      <c r="H12" s="3">
        <v>0</v>
      </c>
      <c r="I12" s="3">
        <v>997138</v>
      </c>
      <c r="J12" s="3">
        <v>711177</v>
      </c>
      <c r="K12" s="3">
        <f t="shared" si="3"/>
        <v>285961</v>
      </c>
      <c r="M12" s="1"/>
    </row>
    <row r="13" spans="1:13" hidden="1" outlineLevel="1" x14ac:dyDescent="0.25">
      <c r="A13" s="6" t="s">
        <v>7</v>
      </c>
      <c r="B13" s="3">
        <v>-2289786</v>
      </c>
      <c r="C13" s="3">
        <v>11735233</v>
      </c>
      <c r="D13" s="3">
        <v>0</v>
      </c>
      <c r="E13" s="3">
        <v>3582599</v>
      </c>
      <c r="F13" s="3">
        <v>0</v>
      </c>
      <c r="G13" s="3">
        <f t="shared" si="2"/>
        <v>13028046</v>
      </c>
      <c r="H13" s="3">
        <v>0</v>
      </c>
      <c r="I13" s="3">
        <v>13028046</v>
      </c>
      <c r="J13" s="3">
        <v>15080227</v>
      </c>
      <c r="K13" s="3">
        <f t="shared" si="3"/>
        <v>-2052181</v>
      </c>
      <c r="M13" s="1"/>
    </row>
    <row r="14" spans="1:13" hidden="1" outlineLevel="1" x14ac:dyDescent="0.25">
      <c r="A14" s="6" t="s">
        <v>8</v>
      </c>
      <c r="B14" s="3">
        <v>0</v>
      </c>
      <c r="C14" s="3">
        <v>0</v>
      </c>
      <c r="D14" s="3">
        <v>0</v>
      </c>
      <c r="E14" s="3">
        <v>10089256</v>
      </c>
      <c r="F14" s="3">
        <v>0</v>
      </c>
      <c r="G14" s="3">
        <f t="shared" si="2"/>
        <v>10089256</v>
      </c>
      <c r="H14" s="3">
        <v>0</v>
      </c>
      <c r="I14" s="3">
        <v>10089256</v>
      </c>
      <c r="J14" s="3">
        <v>10500000</v>
      </c>
      <c r="K14" s="3">
        <f t="shared" si="3"/>
        <v>-410744</v>
      </c>
      <c r="M14" s="1"/>
    </row>
    <row r="15" spans="1:13" hidden="1" outlineLevel="1" x14ac:dyDescent="0.25">
      <c r="A15" s="6" t="s">
        <v>9</v>
      </c>
      <c r="B15" s="3">
        <v>-1377287</v>
      </c>
      <c r="C15" s="3">
        <v>0</v>
      </c>
      <c r="D15" s="3">
        <v>0</v>
      </c>
      <c r="E15" s="3">
        <v>5682820</v>
      </c>
      <c r="F15" s="3">
        <v>0</v>
      </c>
      <c r="G15" s="3">
        <f t="shared" si="2"/>
        <v>4305533</v>
      </c>
      <c r="H15" s="3">
        <v>0</v>
      </c>
      <c r="I15" s="3">
        <v>4305533</v>
      </c>
      <c r="J15" s="3">
        <v>3600000</v>
      </c>
      <c r="K15" s="3">
        <f t="shared" si="3"/>
        <v>705533</v>
      </c>
      <c r="M15" s="1"/>
    </row>
    <row r="16" spans="1:13" hidden="1" outlineLevel="1" x14ac:dyDescent="0.25">
      <c r="A16" s="6" t="s">
        <v>10</v>
      </c>
      <c r="B16" s="3">
        <v>0</v>
      </c>
      <c r="C16" s="3">
        <v>0</v>
      </c>
      <c r="D16" s="3">
        <v>0</v>
      </c>
      <c r="E16" s="3">
        <v>1335086</v>
      </c>
      <c r="F16" s="3">
        <v>0</v>
      </c>
      <c r="G16" s="3">
        <f t="shared" si="2"/>
        <v>1335086</v>
      </c>
      <c r="H16" s="3">
        <v>0</v>
      </c>
      <c r="I16" s="3">
        <v>1335086</v>
      </c>
      <c r="J16" s="3">
        <v>3771000</v>
      </c>
      <c r="K16" s="3">
        <f t="shared" si="3"/>
        <v>-2435914</v>
      </c>
      <c r="M16" s="1"/>
    </row>
    <row r="17" spans="1:13" hidden="1" outlineLevel="1" x14ac:dyDescent="0.25">
      <c r="A17" s="6" t="s">
        <v>11</v>
      </c>
      <c r="B17" s="3">
        <v>0</v>
      </c>
      <c r="C17" s="3">
        <v>0</v>
      </c>
      <c r="D17" s="3">
        <v>0</v>
      </c>
      <c r="E17" s="3">
        <v>1687325</v>
      </c>
      <c r="F17" s="3">
        <v>0</v>
      </c>
      <c r="G17" s="3">
        <f t="shared" si="2"/>
        <v>1687325</v>
      </c>
      <c r="H17" s="3">
        <v>0</v>
      </c>
      <c r="I17" s="3">
        <v>1687325</v>
      </c>
      <c r="J17" s="3">
        <v>1357500</v>
      </c>
      <c r="K17" s="3">
        <f t="shared" si="3"/>
        <v>329825</v>
      </c>
      <c r="M17" s="1"/>
    </row>
    <row r="18" spans="1:13" hidden="1" outlineLevel="1" x14ac:dyDescent="0.25">
      <c r="A18" s="6" t="s">
        <v>12</v>
      </c>
      <c r="B18" s="3">
        <v>0</v>
      </c>
      <c r="C18" s="3">
        <v>1621036</v>
      </c>
      <c r="D18" s="3">
        <v>0</v>
      </c>
      <c r="E18" s="3">
        <v>615197</v>
      </c>
      <c r="F18" s="3">
        <v>0</v>
      </c>
      <c r="G18" s="3">
        <f t="shared" si="2"/>
        <v>2236233</v>
      </c>
      <c r="H18" s="3">
        <v>0</v>
      </c>
      <c r="I18" s="3">
        <v>2236233</v>
      </c>
      <c r="J18" s="3">
        <v>3468321</v>
      </c>
      <c r="K18" s="3">
        <f t="shared" si="3"/>
        <v>-1232088</v>
      </c>
      <c r="M18" s="1"/>
    </row>
    <row r="19" spans="1:13" hidden="1" outlineLevel="1" x14ac:dyDescent="0.25">
      <c r="A19" s="6" t="s">
        <v>13</v>
      </c>
      <c r="B19" s="3">
        <v>0</v>
      </c>
      <c r="C19" s="3">
        <v>0</v>
      </c>
      <c r="D19" s="3">
        <v>0</v>
      </c>
      <c r="E19" s="3">
        <v>1065752</v>
      </c>
      <c r="F19" s="3">
        <v>0</v>
      </c>
      <c r="G19" s="3">
        <f t="shared" si="2"/>
        <v>1065752</v>
      </c>
      <c r="H19" s="3">
        <v>0</v>
      </c>
      <c r="I19" s="3">
        <v>1065752</v>
      </c>
      <c r="J19" s="3">
        <v>1824168</v>
      </c>
      <c r="K19" s="3">
        <f t="shared" si="3"/>
        <v>-758416</v>
      </c>
      <c r="M19" s="1"/>
    </row>
    <row r="20" spans="1:13" hidden="1" outlineLevel="1" x14ac:dyDescent="0.25">
      <c r="A20" s="6" t="s">
        <v>14</v>
      </c>
      <c r="B20" s="3">
        <v>-87425000</v>
      </c>
      <c r="C20" s="3">
        <v>0</v>
      </c>
      <c r="D20" s="3">
        <v>0</v>
      </c>
      <c r="E20" s="3">
        <v>87425000</v>
      </c>
      <c r="F20" s="3">
        <v>0</v>
      </c>
      <c r="G20" s="3">
        <f t="shared" si="2"/>
        <v>0</v>
      </c>
      <c r="H20" s="3">
        <v>0</v>
      </c>
      <c r="I20" s="3">
        <v>0</v>
      </c>
      <c r="J20" s="3">
        <v>0</v>
      </c>
      <c r="K20" s="3">
        <f t="shared" si="3"/>
        <v>0</v>
      </c>
      <c r="M20" s="1"/>
    </row>
    <row r="21" spans="1:13" hidden="1" outlineLevel="1" x14ac:dyDescent="0.25">
      <c r="A21" s="6" t="s">
        <v>15</v>
      </c>
      <c r="B21" s="3">
        <v>-3155440</v>
      </c>
      <c r="C21" s="3">
        <v>0</v>
      </c>
      <c r="D21" s="3">
        <v>0</v>
      </c>
      <c r="E21" s="3">
        <v>25875938</v>
      </c>
      <c r="F21" s="3">
        <v>0</v>
      </c>
      <c r="G21" s="3">
        <f t="shared" si="2"/>
        <v>22720498</v>
      </c>
      <c r="H21" s="3">
        <v>0</v>
      </c>
      <c r="I21" s="3">
        <v>22720498</v>
      </c>
      <c r="J21" s="3">
        <v>24683613</v>
      </c>
      <c r="K21" s="3">
        <f t="shared" si="3"/>
        <v>-1963115</v>
      </c>
      <c r="M21" s="1"/>
    </row>
    <row r="22" spans="1:13" hidden="1" outlineLevel="1" x14ac:dyDescent="0.25">
      <c r="A22" s="6" t="s">
        <v>16</v>
      </c>
      <c r="B22" s="3">
        <v>-278356</v>
      </c>
      <c r="C22" s="3">
        <v>2765069</v>
      </c>
      <c r="D22" s="3">
        <v>0</v>
      </c>
      <c r="E22" s="3">
        <v>7576987</v>
      </c>
      <c r="F22" s="3">
        <v>0</v>
      </c>
      <c r="G22" s="3">
        <f t="shared" si="2"/>
        <v>10063700</v>
      </c>
      <c r="H22" s="3">
        <v>0</v>
      </c>
      <c r="I22" s="3">
        <v>10063700</v>
      </c>
      <c r="J22" s="3">
        <v>8375592</v>
      </c>
      <c r="K22" s="3">
        <f t="shared" si="3"/>
        <v>1688108</v>
      </c>
      <c r="M22" s="1"/>
    </row>
    <row r="23" spans="1:13" hidden="1" outlineLevel="1" x14ac:dyDescent="0.25">
      <c r="A23" s="6" t="s">
        <v>17</v>
      </c>
      <c r="B23" s="3">
        <v>0</v>
      </c>
      <c r="C23" s="3">
        <v>0</v>
      </c>
      <c r="D23" s="3">
        <v>0</v>
      </c>
      <c r="E23" s="3">
        <v>6036188</v>
      </c>
      <c r="F23" s="3">
        <v>0</v>
      </c>
      <c r="G23" s="3">
        <f t="shared" si="2"/>
        <v>6036188</v>
      </c>
      <c r="H23" s="3">
        <v>0</v>
      </c>
      <c r="I23" s="3">
        <v>6036188</v>
      </c>
      <c r="J23" s="3">
        <v>6000000</v>
      </c>
      <c r="K23" s="3">
        <f t="shared" si="3"/>
        <v>36188</v>
      </c>
      <c r="M23" s="1"/>
    </row>
    <row r="24" spans="1:13" hidden="1" outlineLevel="1" x14ac:dyDescent="0.25">
      <c r="A24" s="6" t="s">
        <v>18</v>
      </c>
      <c r="B24" s="3">
        <v>-920000</v>
      </c>
      <c r="C24" s="3">
        <v>5133965</v>
      </c>
      <c r="D24" s="3">
        <v>0</v>
      </c>
      <c r="E24" s="3">
        <v>149682582</v>
      </c>
      <c r="F24" s="3">
        <v>0</v>
      </c>
      <c r="G24" s="3">
        <f t="shared" si="2"/>
        <v>153896547</v>
      </c>
      <c r="H24" s="3">
        <v>0</v>
      </c>
      <c r="I24" s="3">
        <v>153896547</v>
      </c>
      <c r="J24" s="3">
        <v>153408048</v>
      </c>
      <c r="K24" s="3">
        <f t="shared" si="3"/>
        <v>488499</v>
      </c>
      <c r="M24" s="1"/>
    </row>
    <row r="25" spans="1:13" hidden="1" outlineLevel="1" x14ac:dyDescent="0.25">
      <c r="A25" s="6" t="s">
        <v>19</v>
      </c>
      <c r="B25" s="3">
        <v>0</v>
      </c>
      <c r="C25" s="3">
        <v>4954841</v>
      </c>
      <c r="D25" s="3">
        <v>0</v>
      </c>
      <c r="E25" s="3">
        <v>21518668</v>
      </c>
      <c r="F25" s="3">
        <v>0</v>
      </c>
      <c r="G25" s="3">
        <f t="shared" si="2"/>
        <v>26473509</v>
      </c>
      <c r="H25" s="3">
        <v>0</v>
      </c>
      <c r="I25" s="3">
        <v>26473509</v>
      </c>
      <c r="J25" s="3">
        <v>24298165</v>
      </c>
      <c r="K25" s="3">
        <f t="shared" si="3"/>
        <v>2175344</v>
      </c>
      <c r="M25" s="1"/>
    </row>
    <row r="26" spans="1:13" hidden="1" outlineLevel="1" x14ac:dyDescent="0.25">
      <c r="A26" s="6" t="s">
        <v>20</v>
      </c>
      <c r="B26" s="3">
        <v>0</v>
      </c>
      <c r="C26" s="3">
        <v>0</v>
      </c>
      <c r="D26" s="3">
        <v>0</v>
      </c>
      <c r="E26" s="3">
        <v>18719665</v>
      </c>
      <c r="F26" s="3">
        <v>0</v>
      </c>
      <c r="G26" s="3">
        <f t="shared" si="2"/>
        <v>18719665</v>
      </c>
      <c r="H26" s="3">
        <v>0</v>
      </c>
      <c r="I26" s="3">
        <v>18719665</v>
      </c>
      <c r="J26" s="3">
        <v>21440751</v>
      </c>
      <c r="K26" s="3">
        <f t="shared" si="3"/>
        <v>-2721086</v>
      </c>
      <c r="M26" s="1"/>
    </row>
    <row r="27" spans="1:13" hidden="1" outlineLevel="1" x14ac:dyDescent="0.25">
      <c r="A27" s="6" t="s">
        <v>21</v>
      </c>
      <c r="B27" s="3">
        <v>-297790</v>
      </c>
      <c r="C27" s="3">
        <v>15507916</v>
      </c>
      <c r="D27" s="3">
        <v>0</v>
      </c>
      <c r="E27" s="3">
        <v>644619</v>
      </c>
      <c r="F27" s="3">
        <v>0</v>
      </c>
      <c r="G27" s="3">
        <f t="shared" si="2"/>
        <v>15854745</v>
      </c>
      <c r="H27" s="3">
        <v>0</v>
      </c>
      <c r="I27" s="3">
        <v>15854745</v>
      </c>
      <c r="J27" s="3">
        <v>19049066</v>
      </c>
      <c r="K27" s="3">
        <f t="shared" si="3"/>
        <v>-3194321</v>
      </c>
      <c r="M27" s="1"/>
    </row>
    <row r="28" spans="1:13" hidden="1" outlineLevel="1" x14ac:dyDescent="0.25">
      <c r="A28" s="6" t="s">
        <v>22</v>
      </c>
      <c r="B28" s="3">
        <v>-422650</v>
      </c>
      <c r="C28" s="3">
        <v>8620647</v>
      </c>
      <c r="D28" s="3">
        <v>0</v>
      </c>
      <c r="E28" s="3">
        <v>2671312</v>
      </c>
      <c r="F28" s="3">
        <v>0</v>
      </c>
      <c r="G28" s="3">
        <f t="shared" si="2"/>
        <v>10869309</v>
      </c>
      <c r="H28" s="3">
        <v>0</v>
      </c>
      <c r="I28" s="3">
        <v>10869309</v>
      </c>
      <c r="J28" s="3">
        <v>9871463</v>
      </c>
      <c r="K28" s="3">
        <f t="shared" si="3"/>
        <v>997846</v>
      </c>
      <c r="M28" s="1"/>
    </row>
    <row r="29" spans="1:13" hidden="1" outlineLevel="1" x14ac:dyDescent="0.25">
      <c r="A29" s="6" t="s">
        <v>23</v>
      </c>
      <c r="B29" s="3">
        <v>-684950</v>
      </c>
      <c r="C29" s="3">
        <v>17553556</v>
      </c>
      <c r="D29" s="3">
        <v>0</v>
      </c>
      <c r="E29" s="3">
        <v>1879416</v>
      </c>
      <c r="F29" s="3">
        <v>0</v>
      </c>
      <c r="G29" s="3">
        <f t="shared" si="2"/>
        <v>18748022</v>
      </c>
      <c r="H29" s="3">
        <v>0</v>
      </c>
      <c r="I29" s="3">
        <v>18748022</v>
      </c>
      <c r="J29" s="3">
        <v>19526293</v>
      </c>
      <c r="K29" s="3">
        <f t="shared" si="3"/>
        <v>-778271</v>
      </c>
      <c r="M29" s="1"/>
    </row>
    <row r="30" spans="1:13" hidden="1" outlineLevel="1" x14ac:dyDescent="0.25">
      <c r="A30" s="6" t="s">
        <v>286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  <c r="G30" s="3">
        <f t="shared" si="2"/>
        <v>0</v>
      </c>
      <c r="H30" s="3">
        <v>0</v>
      </c>
      <c r="I30" s="3">
        <v>0</v>
      </c>
      <c r="J30" s="3">
        <v>5242301</v>
      </c>
      <c r="K30" s="3">
        <f t="shared" si="3"/>
        <v>-5242301</v>
      </c>
      <c r="M30" s="1"/>
    </row>
    <row r="31" spans="1:13" hidden="1" outlineLevel="1" x14ac:dyDescent="0.25">
      <c r="A31" s="6" t="s">
        <v>24</v>
      </c>
      <c r="B31" s="3">
        <v>0</v>
      </c>
      <c r="C31" s="3">
        <v>0</v>
      </c>
      <c r="D31" s="3">
        <v>0</v>
      </c>
      <c r="E31" s="3">
        <v>12246247</v>
      </c>
      <c r="F31" s="3">
        <v>0</v>
      </c>
      <c r="G31" s="3">
        <f t="shared" si="2"/>
        <v>12246247</v>
      </c>
      <c r="H31" s="3">
        <v>0</v>
      </c>
      <c r="I31" s="3">
        <v>12246247</v>
      </c>
      <c r="J31" s="3">
        <v>3544860</v>
      </c>
      <c r="K31" s="3">
        <f t="shared" si="3"/>
        <v>8701387</v>
      </c>
      <c r="M31" s="1"/>
    </row>
    <row r="32" spans="1:13" hidden="1" outlineLevel="1" x14ac:dyDescent="0.25">
      <c r="A32" s="6" t="s">
        <v>25</v>
      </c>
      <c r="B32" s="3">
        <v>0</v>
      </c>
      <c r="C32" s="3">
        <v>0</v>
      </c>
      <c r="D32" s="3">
        <v>0</v>
      </c>
      <c r="E32" s="3">
        <v>682656</v>
      </c>
      <c r="F32" s="3">
        <v>0</v>
      </c>
      <c r="G32" s="3">
        <f t="shared" si="2"/>
        <v>682656</v>
      </c>
      <c r="H32" s="3">
        <v>0</v>
      </c>
      <c r="I32" s="3">
        <v>682656</v>
      </c>
      <c r="J32" s="3">
        <v>7300470</v>
      </c>
      <c r="K32" s="3">
        <f t="shared" si="3"/>
        <v>-6617814</v>
      </c>
      <c r="M32" s="1"/>
    </row>
    <row r="33" spans="1:13" hidden="1" outlineLevel="1" x14ac:dyDescent="0.25">
      <c r="A33" s="6" t="s">
        <v>26</v>
      </c>
      <c r="B33" s="3">
        <v>0</v>
      </c>
      <c r="C33" s="3">
        <v>0</v>
      </c>
      <c r="D33" s="3">
        <v>0</v>
      </c>
      <c r="E33" s="3">
        <v>3699900</v>
      </c>
      <c r="F33" s="3">
        <v>0</v>
      </c>
      <c r="G33" s="3">
        <f t="shared" si="2"/>
        <v>3699900</v>
      </c>
      <c r="H33" s="3">
        <v>0</v>
      </c>
      <c r="I33" s="3">
        <v>3699900</v>
      </c>
      <c r="J33" s="3">
        <v>4420800</v>
      </c>
      <c r="K33" s="3">
        <f t="shared" si="3"/>
        <v>-720900</v>
      </c>
      <c r="M33" s="1"/>
    </row>
    <row r="34" spans="1:13" hidden="1" outlineLevel="1" x14ac:dyDescent="0.25">
      <c r="A34" s="6" t="s">
        <v>27</v>
      </c>
      <c r="B34" s="3">
        <v>-2328</v>
      </c>
      <c r="C34" s="3">
        <v>0</v>
      </c>
      <c r="D34" s="3">
        <v>0</v>
      </c>
      <c r="E34" s="3">
        <v>498000</v>
      </c>
      <c r="F34" s="3">
        <v>0</v>
      </c>
      <c r="G34" s="3">
        <f t="shared" si="2"/>
        <v>495672</v>
      </c>
      <c r="H34" s="3">
        <v>0</v>
      </c>
      <c r="I34" s="3">
        <v>495672</v>
      </c>
      <c r="J34" s="3">
        <v>526940</v>
      </c>
      <c r="K34" s="3">
        <f t="shared" si="3"/>
        <v>-31268</v>
      </c>
      <c r="M34" s="1"/>
    </row>
    <row r="35" spans="1:13" hidden="1" outlineLevel="1" x14ac:dyDescent="0.25">
      <c r="A35" s="6" t="s">
        <v>28</v>
      </c>
      <c r="B35" s="3">
        <v>0</v>
      </c>
      <c r="C35" s="3">
        <v>0</v>
      </c>
      <c r="D35" s="3">
        <v>0</v>
      </c>
      <c r="E35" s="3">
        <v>0</v>
      </c>
      <c r="F35" s="3">
        <v>0</v>
      </c>
      <c r="G35" s="3">
        <f t="shared" si="2"/>
        <v>0</v>
      </c>
      <c r="H35" s="3">
        <v>0</v>
      </c>
      <c r="I35" s="3">
        <v>0</v>
      </c>
      <c r="J35" s="3">
        <v>270000</v>
      </c>
      <c r="K35" s="3">
        <f t="shared" si="3"/>
        <v>-270000</v>
      </c>
      <c r="M35" s="1"/>
    </row>
    <row r="36" spans="1:13" hidden="1" outlineLevel="1" x14ac:dyDescent="0.25">
      <c r="A36" s="6" t="s">
        <v>29</v>
      </c>
      <c r="B36" s="3">
        <v>0</v>
      </c>
      <c r="C36" s="3">
        <v>0</v>
      </c>
      <c r="D36" s="3">
        <v>0</v>
      </c>
      <c r="E36" s="3">
        <v>333407</v>
      </c>
      <c r="F36" s="3">
        <v>0</v>
      </c>
      <c r="G36" s="3">
        <f t="shared" si="2"/>
        <v>333407</v>
      </c>
      <c r="H36" s="3">
        <v>0</v>
      </c>
      <c r="I36" s="3">
        <v>333407</v>
      </c>
      <c r="J36" s="3">
        <v>2720796</v>
      </c>
      <c r="K36" s="3">
        <f t="shared" si="3"/>
        <v>-2387389</v>
      </c>
      <c r="M36" s="1"/>
    </row>
    <row r="37" spans="1:13" collapsed="1" x14ac:dyDescent="0.25">
      <c r="A37" s="2" t="s">
        <v>306</v>
      </c>
      <c r="B37" s="3">
        <v>0</v>
      </c>
      <c r="C37" s="3">
        <v>0</v>
      </c>
      <c r="D37" s="3">
        <v>0</v>
      </c>
      <c r="E37" s="3">
        <v>0</v>
      </c>
      <c r="F37" s="3">
        <v>0</v>
      </c>
      <c r="G37" s="3">
        <f t="shared" si="2"/>
        <v>0</v>
      </c>
      <c r="H37" s="3">
        <v>0</v>
      </c>
      <c r="I37" s="3">
        <v>0</v>
      </c>
      <c r="J37" s="3">
        <v>0</v>
      </c>
      <c r="K37" s="3">
        <f t="shared" si="3"/>
        <v>0</v>
      </c>
      <c r="M37" s="1"/>
    </row>
    <row r="38" spans="1:13" hidden="1" outlineLevel="1" x14ac:dyDescent="0.25">
      <c r="A38" s="6" t="s">
        <v>30</v>
      </c>
      <c r="B38" s="3">
        <v>0</v>
      </c>
      <c r="C38" s="3">
        <v>0</v>
      </c>
      <c r="D38" s="3">
        <v>0</v>
      </c>
      <c r="E38" s="3">
        <v>0</v>
      </c>
      <c r="F38" s="3">
        <v>0</v>
      </c>
      <c r="G38" s="3">
        <f t="shared" si="2"/>
        <v>0</v>
      </c>
      <c r="H38" s="3">
        <v>0</v>
      </c>
      <c r="I38" s="3">
        <v>0</v>
      </c>
      <c r="J38" s="3">
        <v>0</v>
      </c>
      <c r="K38" s="3">
        <f t="shared" si="3"/>
        <v>0</v>
      </c>
      <c r="M38" s="1"/>
    </row>
    <row r="39" spans="1:13" collapsed="1" x14ac:dyDescent="0.25">
      <c r="A39" s="2" t="s">
        <v>31</v>
      </c>
      <c r="B39" s="3">
        <v>-170473607</v>
      </c>
      <c r="C39" s="3">
        <v>720782224</v>
      </c>
      <c r="D39" s="3">
        <v>0</v>
      </c>
      <c r="E39" s="3">
        <v>383375056</v>
      </c>
      <c r="F39" s="3">
        <v>0</v>
      </c>
      <c r="G39" s="3">
        <f t="shared" si="2"/>
        <v>933683673</v>
      </c>
      <c r="H39" s="3">
        <v>0</v>
      </c>
      <c r="I39" s="3">
        <v>933683673</v>
      </c>
      <c r="J39" s="3">
        <v>961400206</v>
      </c>
      <c r="K39" s="3">
        <f t="shared" si="3"/>
        <v>-27716533</v>
      </c>
      <c r="M39" s="1"/>
    </row>
    <row r="40" spans="1:13" hidden="1" outlineLevel="1" x14ac:dyDescent="0.25">
      <c r="A40" s="6" t="s">
        <v>32</v>
      </c>
      <c r="B40" s="3">
        <v>0</v>
      </c>
      <c r="C40" s="3">
        <v>1353257</v>
      </c>
      <c r="D40" s="3">
        <v>0</v>
      </c>
      <c r="E40" s="3">
        <v>0</v>
      </c>
      <c r="F40" s="3">
        <v>0</v>
      </c>
      <c r="G40" s="3">
        <f t="shared" si="2"/>
        <v>1353257</v>
      </c>
      <c r="H40" s="3">
        <v>0</v>
      </c>
      <c r="I40" s="3">
        <v>1353257</v>
      </c>
      <c r="J40" s="3">
        <v>1273933</v>
      </c>
      <c r="K40" s="3">
        <f t="shared" si="3"/>
        <v>79324</v>
      </c>
      <c r="M40" s="1"/>
    </row>
    <row r="41" spans="1:13" hidden="1" outlineLevel="1" x14ac:dyDescent="0.25">
      <c r="A41" s="6" t="s">
        <v>33</v>
      </c>
      <c r="B41" s="3">
        <v>-10852677</v>
      </c>
      <c r="C41" s="3">
        <v>12761241</v>
      </c>
      <c r="D41" s="3">
        <v>0</v>
      </c>
      <c r="E41" s="3">
        <v>4797913</v>
      </c>
      <c r="F41" s="3">
        <v>0</v>
      </c>
      <c r="G41" s="3">
        <f t="shared" si="2"/>
        <v>6706477</v>
      </c>
      <c r="H41" s="3">
        <v>0</v>
      </c>
      <c r="I41" s="3">
        <v>6706477</v>
      </c>
      <c r="J41" s="3">
        <v>8441408</v>
      </c>
      <c r="K41" s="3">
        <f t="shared" si="3"/>
        <v>-1734931</v>
      </c>
      <c r="M41" s="1"/>
    </row>
    <row r="42" spans="1:13" hidden="1" outlineLevel="1" x14ac:dyDescent="0.25">
      <c r="A42" s="6" t="s">
        <v>34</v>
      </c>
      <c r="B42" s="3">
        <v>-8437057</v>
      </c>
      <c r="C42" s="3">
        <v>34402894</v>
      </c>
      <c r="D42" s="3">
        <v>0</v>
      </c>
      <c r="E42" s="3">
        <v>9517815</v>
      </c>
      <c r="F42" s="3">
        <v>0</v>
      </c>
      <c r="G42" s="3">
        <f t="shared" si="2"/>
        <v>35483652</v>
      </c>
      <c r="H42" s="3">
        <v>0</v>
      </c>
      <c r="I42" s="3">
        <v>35483652</v>
      </c>
      <c r="J42" s="3">
        <v>33536433</v>
      </c>
      <c r="K42" s="3">
        <f t="shared" si="3"/>
        <v>1947219</v>
      </c>
      <c r="M42" s="1"/>
    </row>
    <row r="43" spans="1:13" hidden="1" outlineLevel="1" x14ac:dyDescent="0.25">
      <c r="A43" s="6" t="s">
        <v>35</v>
      </c>
      <c r="B43" s="3">
        <v>-7273446</v>
      </c>
      <c r="C43" s="3">
        <v>28527252</v>
      </c>
      <c r="D43" s="3">
        <v>0</v>
      </c>
      <c r="E43" s="3">
        <v>8221776</v>
      </c>
      <c r="F43" s="3">
        <v>0</v>
      </c>
      <c r="G43" s="3">
        <f t="shared" si="2"/>
        <v>29475582</v>
      </c>
      <c r="H43" s="3">
        <v>0</v>
      </c>
      <c r="I43" s="3">
        <v>29475582</v>
      </c>
      <c r="J43" s="3">
        <v>32492196</v>
      </c>
      <c r="K43" s="3">
        <f t="shared" si="3"/>
        <v>-3016614</v>
      </c>
      <c r="M43" s="1"/>
    </row>
    <row r="44" spans="1:13" hidden="1" outlineLevel="1" x14ac:dyDescent="0.25">
      <c r="A44" s="6" t="s">
        <v>36</v>
      </c>
      <c r="B44" s="3">
        <v>-8794977</v>
      </c>
      <c r="C44" s="3">
        <v>33548995</v>
      </c>
      <c r="D44" s="3">
        <v>0</v>
      </c>
      <c r="E44" s="3">
        <v>10651684</v>
      </c>
      <c r="F44" s="3">
        <v>0</v>
      </c>
      <c r="G44" s="3">
        <f t="shared" si="2"/>
        <v>35405702</v>
      </c>
      <c r="H44" s="3">
        <v>0</v>
      </c>
      <c r="I44" s="3">
        <v>35405702</v>
      </c>
      <c r="J44" s="3">
        <v>32411451</v>
      </c>
      <c r="K44" s="3">
        <f t="shared" si="3"/>
        <v>2994251</v>
      </c>
      <c r="M44" s="1"/>
    </row>
    <row r="45" spans="1:13" hidden="1" outlineLevel="1" x14ac:dyDescent="0.25">
      <c r="A45" s="6" t="s">
        <v>37</v>
      </c>
      <c r="B45" s="3">
        <v>-11036724</v>
      </c>
      <c r="C45" s="3">
        <v>49394213</v>
      </c>
      <c r="D45" s="3">
        <v>0</v>
      </c>
      <c r="E45" s="3">
        <v>17189289</v>
      </c>
      <c r="F45" s="3">
        <v>0</v>
      </c>
      <c r="G45" s="3">
        <f t="shared" si="2"/>
        <v>55546778</v>
      </c>
      <c r="H45" s="3">
        <v>0</v>
      </c>
      <c r="I45" s="3">
        <v>55546778</v>
      </c>
      <c r="J45" s="3">
        <v>49370006</v>
      </c>
      <c r="K45" s="3">
        <f t="shared" si="3"/>
        <v>6176772</v>
      </c>
      <c r="M45" s="1"/>
    </row>
    <row r="46" spans="1:13" hidden="1" outlineLevel="1" x14ac:dyDescent="0.25">
      <c r="A46" s="6" t="s">
        <v>38</v>
      </c>
      <c r="B46" s="3">
        <v>-6875183</v>
      </c>
      <c r="C46" s="3">
        <v>21674286</v>
      </c>
      <c r="D46" s="3">
        <v>0</v>
      </c>
      <c r="E46" s="3">
        <v>14977451</v>
      </c>
      <c r="F46" s="3">
        <v>0</v>
      </c>
      <c r="G46" s="3">
        <f t="shared" si="2"/>
        <v>29776554</v>
      </c>
      <c r="H46" s="3">
        <v>0</v>
      </c>
      <c r="I46" s="3">
        <v>29776554</v>
      </c>
      <c r="J46" s="3">
        <v>33297650</v>
      </c>
      <c r="K46" s="3">
        <f t="shared" si="3"/>
        <v>-3521096</v>
      </c>
      <c r="M46" s="1"/>
    </row>
    <row r="47" spans="1:13" hidden="1" outlineLevel="1" x14ac:dyDescent="0.25">
      <c r="A47" s="6" t="s">
        <v>39</v>
      </c>
      <c r="B47" s="3">
        <v>-75750</v>
      </c>
      <c r="C47" s="3">
        <v>0</v>
      </c>
      <c r="D47" s="3">
        <v>0</v>
      </c>
      <c r="E47" s="3">
        <v>215046</v>
      </c>
      <c r="F47" s="3">
        <v>0</v>
      </c>
      <c r="G47" s="3">
        <f t="shared" si="2"/>
        <v>139296</v>
      </c>
      <c r="H47" s="3">
        <v>0</v>
      </c>
      <c r="I47" s="3">
        <v>139296</v>
      </c>
      <c r="J47" s="3">
        <v>199848</v>
      </c>
      <c r="K47" s="3">
        <f t="shared" si="3"/>
        <v>-60552</v>
      </c>
      <c r="M47" s="1"/>
    </row>
    <row r="48" spans="1:13" hidden="1" outlineLevel="1" x14ac:dyDescent="0.25">
      <c r="A48" s="6" t="s">
        <v>40</v>
      </c>
      <c r="B48" s="3">
        <v>-183</v>
      </c>
      <c r="C48" s="3">
        <v>0</v>
      </c>
      <c r="D48" s="3">
        <v>0</v>
      </c>
      <c r="E48" s="3">
        <v>25277508</v>
      </c>
      <c r="F48" s="3">
        <v>0</v>
      </c>
      <c r="G48" s="3">
        <f t="shared" si="2"/>
        <v>25277325</v>
      </c>
      <c r="H48" s="3">
        <v>0</v>
      </c>
      <c r="I48" s="3">
        <v>25277325</v>
      </c>
      <c r="J48" s="3">
        <v>26438498</v>
      </c>
      <c r="K48" s="3">
        <f t="shared" si="3"/>
        <v>-1161173</v>
      </c>
      <c r="M48" s="1"/>
    </row>
    <row r="49" spans="1:13" hidden="1" outlineLevel="1" x14ac:dyDescent="0.25">
      <c r="A49" s="6" t="s">
        <v>41</v>
      </c>
      <c r="B49" s="3">
        <v>-30517013</v>
      </c>
      <c r="C49" s="3">
        <v>199259191</v>
      </c>
      <c r="D49" s="3">
        <v>0</v>
      </c>
      <c r="E49" s="3">
        <v>79625113</v>
      </c>
      <c r="F49" s="3">
        <v>0</v>
      </c>
      <c r="G49" s="3">
        <f t="shared" si="2"/>
        <v>248367291</v>
      </c>
      <c r="H49" s="3">
        <v>0</v>
      </c>
      <c r="I49" s="3">
        <v>248367291</v>
      </c>
      <c r="J49" s="3">
        <v>260857376</v>
      </c>
      <c r="K49" s="3">
        <f t="shared" si="3"/>
        <v>-12490085</v>
      </c>
      <c r="M49" s="1"/>
    </row>
    <row r="50" spans="1:13" hidden="1" outlineLevel="1" x14ac:dyDescent="0.25">
      <c r="A50" s="6" t="s">
        <v>42</v>
      </c>
      <c r="B50" s="3">
        <v>-21736402</v>
      </c>
      <c r="C50" s="3">
        <v>72742592</v>
      </c>
      <c r="D50" s="3">
        <v>0</v>
      </c>
      <c r="E50" s="3">
        <v>40821579</v>
      </c>
      <c r="F50" s="3">
        <v>0</v>
      </c>
      <c r="G50" s="3">
        <f t="shared" si="2"/>
        <v>91827769</v>
      </c>
      <c r="H50" s="3">
        <v>0</v>
      </c>
      <c r="I50" s="3">
        <v>91827769</v>
      </c>
      <c r="J50" s="3">
        <v>93030851</v>
      </c>
      <c r="K50" s="3">
        <f t="shared" si="3"/>
        <v>-1203082</v>
      </c>
      <c r="M50" s="1"/>
    </row>
    <row r="51" spans="1:13" hidden="1" outlineLevel="1" x14ac:dyDescent="0.25">
      <c r="A51" s="6" t="s">
        <v>43</v>
      </c>
      <c r="B51" s="3">
        <v>-19801167</v>
      </c>
      <c r="C51" s="3">
        <v>157318082</v>
      </c>
      <c r="D51" s="3">
        <v>0</v>
      </c>
      <c r="E51" s="3">
        <v>88624172</v>
      </c>
      <c r="F51" s="3">
        <v>0</v>
      </c>
      <c r="G51" s="3">
        <f t="shared" si="2"/>
        <v>226141087</v>
      </c>
      <c r="H51" s="3">
        <v>0</v>
      </c>
      <c r="I51" s="3">
        <v>226141087</v>
      </c>
      <c r="J51" s="3">
        <v>234107930</v>
      </c>
      <c r="K51" s="3">
        <f t="shared" si="3"/>
        <v>-7966843</v>
      </c>
      <c r="M51" s="1"/>
    </row>
    <row r="52" spans="1:13" hidden="1" outlineLevel="1" x14ac:dyDescent="0.25">
      <c r="A52" s="6" t="s">
        <v>44</v>
      </c>
      <c r="B52" s="3">
        <v>0</v>
      </c>
      <c r="C52" s="3">
        <v>22053</v>
      </c>
      <c r="D52" s="3">
        <v>0</v>
      </c>
      <c r="E52" s="3">
        <v>11119921</v>
      </c>
      <c r="F52" s="3">
        <v>0</v>
      </c>
      <c r="G52" s="3">
        <f t="shared" si="2"/>
        <v>11141974</v>
      </c>
      <c r="H52" s="3">
        <v>0</v>
      </c>
      <c r="I52" s="3">
        <v>11141974</v>
      </c>
      <c r="J52" s="3">
        <v>11784402</v>
      </c>
      <c r="K52" s="3">
        <f t="shared" si="3"/>
        <v>-642428</v>
      </c>
      <c r="M52" s="1"/>
    </row>
    <row r="53" spans="1:13" hidden="1" outlineLevel="1" x14ac:dyDescent="0.25">
      <c r="A53" s="6" t="s">
        <v>45</v>
      </c>
      <c r="B53" s="3">
        <v>-8935314</v>
      </c>
      <c r="C53" s="3">
        <v>46395690</v>
      </c>
      <c r="D53" s="3">
        <v>0</v>
      </c>
      <c r="E53" s="3">
        <v>22261530</v>
      </c>
      <c r="F53" s="3">
        <v>0</v>
      </c>
      <c r="G53" s="3">
        <f t="shared" si="2"/>
        <v>59721906</v>
      </c>
      <c r="H53" s="3">
        <v>0</v>
      </c>
      <c r="I53" s="3">
        <v>59721906</v>
      </c>
      <c r="J53" s="3">
        <v>59127398</v>
      </c>
      <c r="K53" s="3">
        <f t="shared" si="3"/>
        <v>594508</v>
      </c>
      <c r="M53" s="1"/>
    </row>
    <row r="54" spans="1:13" hidden="1" outlineLevel="1" x14ac:dyDescent="0.25">
      <c r="A54" s="6" t="s">
        <v>46</v>
      </c>
      <c r="B54" s="3">
        <v>-6226531</v>
      </c>
      <c r="C54" s="3">
        <v>0</v>
      </c>
      <c r="D54" s="3">
        <v>0</v>
      </c>
      <c r="E54" s="3">
        <v>9561424</v>
      </c>
      <c r="F54" s="3">
        <v>0</v>
      </c>
      <c r="G54" s="3">
        <f t="shared" si="2"/>
        <v>3334893</v>
      </c>
      <c r="H54" s="3">
        <v>0</v>
      </c>
      <c r="I54" s="3">
        <v>3334893</v>
      </c>
      <c r="J54" s="3">
        <v>6666974</v>
      </c>
      <c r="K54" s="3">
        <f t="shared" si="3"/>
        <v>-3332081</v>
      </c>
      <c r="M54" s="1"/>
    </row>
    <row r="55" spans="1:13" hidden="1" outlineLevel="1" x14ac:dyDescent="0.25">
      <c r="A55" s="6" t="s">
        <v>47</v>
      </c>
      <c r="B55" s="3">
        <v>-5329306</v>
      </c>
      <c r="C55" s="3">
        <v>8287033</v>
      </c>
      <c r="D55" s="3">
        <v>0</v>
      </c>
      <c r="E55" s="3">
        <v>10961</v>
      </c>
      <c r="F55" s="3">
        <v>0</v>
      </c>
      <c r="G55" s="3">
        <f t="shared" si="2"/>
        <v>2968688</v>
      </c>
      <c r="H55" s="3">
        <v>0</v>
      </c>
      <c r="I55" s="3">
        <v>2968688</v>
      </c>
      <c r="J55" s="3">
        <v>3260619</v>
      </c>
      <c r="K55" s="3">
        <f t="shared" si="3"/>
        <v>-291931</v>
      </c>
      <c r="M55" s="1"/>
    </row>
    <row r="56" spans="1:13" hidden="1" outlineLevel="1" x14ac:dyDescent="0.25">
      <c r="A56" s="6" t="s">
        <v>48</v>
      </c>
      <c r="B56" s="3">
        <v>0</v>
      </c>
      <c r="C56" s="3">
        <v>0</v>
      </c>
      <c r="D56" s="3">
        <v>0</v>
      </c>
      <c r="E56" s="3">
        <v>3000000</v>
      </c>
      <c r="F56" s="3">
        <v>0</v>
      </c>
      <c r="G56" s="3">
        <f t="shared" si="2"/>
        <v>3000000</v>
      </c>
      <c r="H56" s="3">
        <v>0</v>
      </c>
      <c r="I56" s="3">
        <v>3000000</v>
      </c>
      <c r="J56" s="3">
        <v>3000000</v>
      </c>
      <c r="K56" s="3">
        <f t="shared" si="3"/>
        <v>0</v>
      </c>
      <c r="M56" s="1"/>
    </row>
    <row r="57" spans="1:13" hidden="1" outlineLevel="1" x14ac:dyDescent="0.25">
      <c r="A57" s="6" t="s">
        <v>49</v>
      </c>
      <c r="B57" s="3">
        <v>-10218908</v>
      </c>
      <c r="C57" s="3">
        <v>12963258</v>
      </c>
      <c r="D57" s="3">
        <v>0</v>
      </c>
      <c r="E57" s="3">
        <v>392219</v>
      </c>
      <c r="F57" s="3">
        <v>0</v>
      </c>
      <c r="G57" s="3">
        <f t="shared" si="2"/>
        <v>3136569</v>
      </c>
      <c r="H57" s="3">
        <v>0</v>
      </c>
      <c r="I57" s="3">
        <v>3136569</v>
      </c>
      <c r="J57" s="3">
        <v>4355910</v>
      </c>
      <c r="K57" s="3">
        <f t="shared" si="3"/>
        <v>-1219341</v>
      </c>
      <c r="M57" s="1"/>
    </row>
    <row r="58" spans="1:13" hidden="1" outlineLevel="1" x14ac:dyDescent="0.25">
      <c r="A58" s="6" t="s">
        <v>50</v>
      </c>
      <c r="B58" s="3">
        <v>0</v>
      </c>
      <c r="C58" s="3">
        <v>0</v>
      </c>
      <c r="D58" s="3">
        <v>0</v>
      </c>
      <c r="E58" s="3">
        <v>12710525</v>
      </c>
      <c r="F58" s="3">
        <v>0</v>
      </c>
      <c r="G58" s="3">
        <f t="shared" si="2"/>
        <v>12710525</v>
      </c>
      <c r="H58" s="3">
        <v>0</v>
      </c>
      <c r="I58" s="3">
        <v>12710525</v>
      </c>
      <c r="J58" s="3">
        <v>15650000</v>
      </c>
      <c r="K58" s="3">
        <f t="shared" si="3"/>
        <v>-2939475</v>
      </c>
      <c r="M58" s="1"/>
    </row>
    <row r="59" spans="1:13" hidden="1" outlineLevel="1" x14ac:dyDescent="0.25">
      <c r="A59" s="6" t="s">
        <v>51</v>
      </c>
      <c r="B59" s="3">
        <v>0</v>
      </c>
      <c r="C59" s="3">
        <v>0</v>
      </c>
      <c r="D59" s="3">
        <v>0</v>
      </c>
      <c r="E59" s="3">
        <v>3767658</v>
      </c>
      <c r="F59" s="3">
        <v>0</v>
      </c>
      <c r="G59" s="3">
        <f t="shared" si="2"/>
        <v>3767658</v>
      </c>
      <c r="H59" s="3">
        <v>0</v>
      </c>
      <c r="I59" s="3">
        <v>3767658</v>
      </c>
      <c r="J59" s="3">
        <v>3767658</v>
      </c>
      <c r="K59" s="3">
        <f t="shared" si="3"/>
        <v>0</v>
      </c>
      <c r="M59" s="1"/>
    </row>
    <row r="60" spans="1:13" hidden="1" outlineLevel="1" x14ac:dyDescent="0.25">
      <c r="A60" s="6" t="s">
        <v>52</v>
      </c>
      <c r="B60" s="3">
        <v>0</v>
      </c>
      <c r="C60" s="3">
        <v>0</v>
      </c>
      <c r="D60" s="3">
        <v>0</v>
      </c>
      <c r="E60" s="3">
        <v>7268904</v>
      </c>
      <c r="F60" s="3">
        <v>0</v>
      </c>
      <c r="G60" s="3">
        <f t="shared" si="2"/>
        <v>7268904</v>
      </c>
      <c r="H60" s="3">
        <v>0</v>
      </c>
      <c r="I60" s="3">
        <v>7268904</v>
      </c>
      <c r="J60" s="3">
        <v>7268904</v>
      </c>
      <c r="K60" s="3">
        <f t="shared" si="3"/>
        <v>0</v>
      </c>
      <c r="M60" s="1"/>
    </row>
    <row r="61" spans="1:13" hidden="1" outlineLevel="1" x14ac:dyDescent="0.25">
      <c r="A61" s="6" t="s">
        <v>53</v>
      </c>
      <c r="B61" s="3">
        <v>-12627812</v>
      </c>
      <c r="C61" s="3">
        <v>31564049</v>
      </c>
      <c r="D61" s="3">
        <v>0</v>
      </c>
      <c r="E61" s="3">
        <v>12375156</v>
      </c>
      <c r="F61" s="3">
        <v>0</v>
      </c>
      <c r="G61" s="3">
        <f t="shared" si="2"/>
        <v>31311393</v>
      </c>
      <c r="H61" s="3">
        <v>0</v>
      </c>
      <c r="I61" s="3">
        <v>31311393</v>
      </c>
      <c r="J61" s="3">
        <v>31092840</v>
      </c>
      <c r="K61" s="3">
        <f t="shared" si="3"/>
        <v>218553</v>
      </c>
      <c r="M61" s="1"/>
    </row>
    <row r="62" spans="1:13" hidden="1" outlineLevel="1" x14ac:dyDescent="0.25">
      <c r="A62" s="6" t="s">
        <v>54</v>
      </c>
      <c r="B62" s="3">
        <v>-1735157</v>
      </c>
      <c r="C62" s="3">
        <v>10568138</v>
      </c>
      <c r="D62" s="3">
        <v>0</v>
      </c>
      <c r="E62" s="3">
        <v>787412</v>
      </c>
      <c r="F62" s="3">
        <v>0</v>
      </c>
      <c r="G62" s="3">
        <f t="shared" si="2"/>
        <v>9620393</v>
      </c>
      <c r="H62" s="3">
        <v>0</v>
      </c>
      <c r="I62" s="3">
        <v>9620393</v>
      </c>
      <c r="J62" s="3">
        <v>9967921</v>
      </c>
      <c r="K62" s="3">
        <f t="shared" si="3"/>
        <v>-347528</v>
      </c>
      <c r="M62" s="1"/>
    </row>
    <row r="63" spans="1:13" hidden="1" outlineLevel="1" x14ac:dyDescent="0.25">
      <c r="A63" s="6" t="s">
        <v>55</v>
      </c>
      <c r="B63" s="3">
        <v>0</v>
      </c>
      <c r="C63" s="3">
        <v>0</v>
      </c>
      <c r="D63" s="3">
        <v>0</v>
      </c>
      <c r="E63" s="3">
        <v>200000</v>
      </c>
      <c r="F63" s="3">
        <v>0</v>
      </c>
      <c r="G63" s="3">
        <f t="shared" ref="G63:G115" si="4">+B63+C63+D63+E63+F63</f>
        <v>200000</v>
      </c>
      <c r="H63" s="3">
        <v>0</v>
      </c>
      <c r="I63" s="3">
        <v>200000</v>
      </c>
      <c r="J63" s="3">
        <v>0</v>
      </c>
      <c r="K63" s="3">
        <f t="shared" ref="K63:K115" si="5">+I63-J63</f>
        <v>200000</v>
      </c>
      <c r="M63" s="1"/>
    </row>
    <row r="64" spans="1:13" collapsed="1" x14ac:dyDescent="0.25">
      <c r="A64" s="2" t="s">
        <v>56</v>
      </c>
      <c r="B64" s="3">
        <v>-3614127</v>
      </c>
      <c r="C64" s="3">
        <v>14629430</v>
      </c>
      <c r="D64" s="3">
        <v>0</v>
      </c>
      <c r="E64" s="3">
        <v>25353969</v>
      </c>
      <c r="F64" s="3">
        <v>0</v>
      </c>
      <c r="G64" s="3">
        <f t="shared" si="4"/>
        <v>36369272</v>
      </c>
      <c r="H64" s="3">
        <v>0</v>
      </c>
      <c r="I64" s="3">
        <v>36369272</v>
      </c>
      <c r="J64" s="3">
        <v>36627649</v>
      </c>
      <c r="K64" s="3">
        <f t="shared" si="5"/>
        <v>-258377</v>
      </c>
      <c r="M64" s="1"/>
    </row>
    <row r="65" spans="1:13" hidden="1" outlineLevel="1" x14ac:dyDescent="0.25">
      <c r="A65" s="6" t="s">
        <v>57</v>
      </c>
      <c r="B65" s="3">
        <v>0</v>
      </c>
      <c r="C65" s="3">
        <v>563604</v>
      </c>
      <c r="D65" s="3">
        <v>0</v>
      </c>
      <c r="E65" s="3">
        <v>0</v>
      </c>
      <c r="F65" s="3">
        <v>0</v>
      </c>
      <c r="G65" s="3">
        <f t="shared" si="4"/>
        <v>563604</v>
      </c>
      <c r="H65" s="3">
        <v>0</v>
      </c>
      <c r="I65" s="3">
        <v>563604</v>
      </c>
      <c r="J65" s="3">
        <v>573150</v>
      </c>
      <c r="K65" s="3">
        <f t="shared" si="5"/>
        <v>-9546</v>
      </c>
      <c r="M65" s="1"/>
    </row>
    <row r="66" spans="1:13" hidden="1" outlineLevel="1" x14ac:dyDescent="0.25">
      <c r="A66" s="6" t="s">
        <v>58</v>
      </c>
      <c r="B66" s="3">
        <v>0</v>
      </c>
      <c r="C66" s="3">
        <v>0</v>
      </c>
      <c r="D66" s="3">
        <v>0</v>
      </c>
      <c r="E66" s="3">
        <v>708785</v>
      </c>
      <c r="F66" s="3">
        <v>0</v>
      </c>
      <c r="G66" s="3">
        <f t="shared" si="4"/>
        <v>708785</v>
      </c>
      <c r="H66" s="3">
        <v>0</v>
      </c>
      <c r="I66" s="3">
        <v>708785</v>
      </c>
      <c r="J66" s="3">
        <v>675000</v>
      </c>
      <c r="K66" s="3">
        <f t="shared" si="5"/>
        <v>33785</v>
      </c>
      <c r="M66" s="1"/>
    </row>
    <row r="67" spans="1:13" hidden="1" outlineLevel="1" x14ac:dyDescent="0.25">
      <c r="A67" s="6" t="s">
        <v>59</v>
      </c>
      <c r="B67" s="3">
        <v>0</v>
      </c>
      <c r="C67" s="3">
        <v>0</v>
      </c>
      <c r="D67" s="3">
        <v>0</v>
      </c>
      <c r="E67" s="3">
        <v>25000</v>
      </c>
      <c r="F67" s="3">
        <v>0</v>
      </c>
      <c r="G67" s="3">
        <f t="shared" si="4"/>
        <v>25000</v>
      </c>
      <c r="H67" s="3">
        <v>0</v>
      </c>
      <c r="I67" s="3">
        <v>25000</v>
      </c>
      <c r="J67" s="3">
        <v>235000</v>
      </c>
      <c r="K67" s="3">
        <f t="shared" si="5"/>
        <v>-210000</v>
      </c>
      <c r="M67" s="1"/>
    </row>
    <row r="68" spans="1:13" hidden="1" outlineLevel="1" x14ac:dyDescent="0.25">
      <c r="A68" s="6" t="s">
        <v>60</v>
      </c>
      <c r="B68" s="3">
        <v>-891002</v>
      </c>
      <c r="C68" s="3">
        <v>12020135</v>
      </c>
      <c r="D68" s="3">
        <v>0</v>
      </c>
      <c r="E68" s="3">
        <v>11752284</v>
      </c>
      <c r="F68" s="3">
        <v>0</v>
      </c>
      <c r="G68" s="3">
        <f t="shared" si="4"/>
        <v>22881417</v>
      </c>
      <c r="H68" s="3">
        <v>0</v>
      </c>
      <c r="I68" s="3">
        <v>22881417</v>
      </c>
      <c r="J68" s="3">
        <v>22618390</v>
      </c>
      <c r="K68" s="3">
        <f t="shared" si="5"/>
        <v>263027</v>
      </c>
      <c r="M68" s="1"/>
    </row>
    <row r="69" spans="1:13" hidden="1" outlineLevel="1" x14ac:dyDescent="0.25">
      <c r="A69" s="6" t="s">
        <v>61</v>
      </c>
      <c r="B69" s="3">
        <v>-223125</v>
      </c>
      <c r="C69" s="3">
        <v>1967831</v>
      </c>
      <c r="D69" s="3">
        <v>0</v>
      </c>
      <c r="E69" s="3">
        <v>1089293</v>
      </c>
      <c r="F69" s="3">
        <v>0</v>
      </c>
      <c r="G69" s="3">
        <f t="shared" si="4"/>
        <v>2833999</v>
      </c>
      <c r="H69" s="3">
        <v>0</v>
      </c>
      <c r="I69" s="3">
        <v>2833999</v>
      </c>
      <c r="J69" s="3">
        <v>3255326</v>
      </c>
      <c r="K69" s="3">
        <f t="shared" si="5"/>
        <v>-421327</v>
      </c>
      <c r="M69" s="1"/>
    </row>
    <row r="70" spans="1:13" hidden="1" outlineLevel="1" x14ac:dyDescent="0.25">
      <c r="A70" s="6" t="s">
        <v>62</v>
      </c>
      <c r="B70" s="3">
        <v>-2500000</v>
      </c>
      <c r="C70" s="3">
        <v>0</v>
      </c>
      <c r="D70" s="3">
        <v>0</v>
      </c>
      <c r="E70" s="3">
        <v>0</v>
      </c>
      <c r="F70" s="3">
        <v>0</v>
      </c>
      <c r="G70" s="3">
        <f t="shared" si="4"/>
        <v>-2500000</v>
      </c>
      <c r="H70" s="3">
        <v>0</v>
      </c>
      <c r="I70" s="3">
        <v>-2500000</v>
      </c>
      <c r="J70" s="3">
        <v>-2500000</v>
      </c>
      <c r="K70" s="3">
        <f t="shared" si="5"/>
        <v>0</v>
      </c>
      <c r="M70" s="1"/>
    </row>
    <row r="71" spans="1:13" hidden="1" outlineLevel="1" x14ac:dyDescent="0.25">
      <c r="A71" s="6" t="s">
        <v>63</v>
      </c>
      <c r="B71" s="3">
        <v>0</v>
      </c>
      <c r="C71" s="3">
        <v>0</v>
      </c>
      <c r="D71" s="3">
        <v>0</v>
      </c>
      <c r="E71" s="3">
        <v>180845</v>
      </c>
      <c r="F71" s="3">
        <v>0</v>
      </c>
      <c r="G71" s="3">
        <f t="shared" si="4"/>
        <v>180845</v>
      </c>
      <c r="H71" s="3">
        <v>0</v>
      </c>
      <c r="I71" s="3">
        <v>180845</v>
      </c>
      <c r="J71" s="3">
        <v>617000</v>
      </c>
      <c r="K71" s="3">
        <f t="shared" si="5"/>
        <v>-436155</v>
      </c>
      <c r="M71" s="1"/>
    </row>
    <row r="72" spans="1:13" hidden="1" outlineLevel="1" x14ac:dyDescent="0.25">
      <c r="A72" s="6" t="s">
        <v>64</v>
      </c>
      <c r="B72" s="3">
        <v>0</v>
      </c>
      <c r="C72" s="3">
        <v>77860</v>
      </c>
      <c r="D72" s="3">
        <v>0</v>
      </c>
      <c r="E72" s="3">
        <v>2314641</v>
      </c>
      <c r="F72" s="3">
        <v>0</v>
      </c>
      <c r="G72" s="3">
        <f t="shared" si="4"/>
        <v>2392501</v>
      </c>
      <c r="H72" s="3">
        <v>0</v>
      </c>
      <c r="I72" s="3">
        <v>2392501</v>
      </c>
      <c r="J72" s="3">
        <v>2273000</v>
      </c>
      <c r="K72" s="3">
        <f t="shared" si="5"/>
        <v>119501</v>
      </c>
      <c r="M72" s="1"/>
    </row>
    <row r="73" spans="1:13" hidden="1" outlineLevel="1" x14ac:dyDescent="0.25">
      <c r="A73" s="6" t="s">
        <v>65</v>
      </c>
      <c r="B73" s="3">
        <v>0</v>
      </c>
      <c r="C73" s="3">
        <v>0</v>
      </c>
      <c r="D73" s="3">
        <v>0</v>
      </c>
      <c r="E73" s="3">
        <v>1202338</v>
      </c>
      <c r="F73" s="3">
        <v>0</v>
      </c>
      <c r="G73" s="3">
        <f t="shared" si="4"/>
        <v>1202338</v>
      </c>
      <c r="H73" s="3">
        <v>0</v>
      </c>
      <c r="I73" s="3">
        <v>1202338</v>
      </c>
      <c r="J73" s="3">
        <v>800000</v>
      </c>
      <c r="K73" s="3">
        <f t="shared" si="5"/>
        <v>402338</v>
      </c>
      <c r="M73" s="1"/>
    </row>
    <row r="74" spans="1:13" hidden="1" outlineLevel="1" x14ac:dyDescent="0.25">
      <c r="A74" s="6" t="s">
        <v>66</v>
      </c>
      <c r="B74" s="3">
        <v>0</v>
      </c>
      <c r="C74" s="3">
        <v>0</v>
      </c>
      <c r="D74" s="3">
        <v>0</v>
      </c>
      <c r="E74" s="3">
        <v>8080783</v>
      </c>
      <c r="F74" s="3">
        <v>0</v>
      </c>
      <c r="G74" s="3">
        <f t="shared" si="4"/>
        <v>8080783</v>
      </c>
      <c r="H74" s="3">
        <v>0</v>
      </c>
      <c r="I74" s="3">
        <v>8080783</v>
      </c>
      <c r="J74" s="3">
        <v>8080783</v>
      </c>
      <c r="K74" s="3">
        <f t="shared" si="5"/>
        <v>0</v>
      </c>
      <c r="M74" s="1"/>
    </row>
    <row r="75" spans="1:13" collapsed="1" x14ac:dyDescent="0.25">
      <c r="A75" s="2" t="s">
        <v>67</v>
      </c>
      <c r="B75" s="3">
        <v>-120882326</v>
      </c>
      <c r="C75" s="3">
        <v>77425322</v>
      </c>
      <c r="D75" s="3">
        <v>0</v>
      </c>
      <c r="E75" s="3">
        <v>240890972</v>
      </c>
      <c r="F75" s="3">
        <v>6875</v>
      </c>
      <c r="G75" s="3">
        <f t="shared" si="4"/>
        <v>197440843</v>
      </c>
      <c r="H75" s="3">
        <v>0</v>
      </c>
      <c r="I75" s="3">
        <v>197440843</v>
      </c>
      <c r="J75" s="3">
        <v>213336464</v>
      </c>
      <c r="K75" s="3">
        <f t="shared" si="5"/>
        <v>-15895621</v>
      </c>
      <c r="M75" s="1"/>
    </row>
    <row r="76" spans="1:13" hidden="1" outlineLevel="1" x14ac:dyDescent="0.25">
      <c r="A76" s="6" t="s">
        <v>68</v>
      </c>
      <c r="B76" s="3">
        <v>0</v>
      </c>
      <c r="C76" s="3">
        <v>881586</v>
      </c>
      <c r="D76" s="3">
        <v>0</v>
      </c>
      <c r="E76" s="3">
        <v>1402772</v>
      </c>
      <c r="F76" s="3">
        <v>0</v>
      </c>
      <c r="G76" s="3">
        <f t="shared" si="4"/>
        <v>2284358</v>
      </c>
      <c r="H76" s="3">
        <v>0</v>
      </c>
      <c r="I76" s="3">
        <v>2284358</v>
      </c>
      <c r="J76" s="3">
        <v>1851641</v>
      </c>
      <c r="K76" s="3">
        <f t="shared" si="5"/>
        <v>432717</v>
      </c>
      <c r="M76" s="1"/>
    </row>
    <row r="77" spans="1:13" hidden="1" outlineLevel="1" x14ac:dyDescent="0.25">
      <c r="A77" s="6" t="s">
        <v>69</v>
      </c>
      <c r="B77" s="3">
        <v>-7786080</v>
      </c>
      <c r="C77" s="3">
        <v>13786297</v>
      </c>
      <c r="D77" s="3">
        <v>0</v>
      </c>
      <c r="E77" s="3">
        <v>3307627</v>
      </c>
      <c r="F77" s="3">
        <v>0</v>
      </c>
      <c r="G77" s="3">
        <f t="shared" si="4"/>
        <v>9307844</v>
      </c>
      <c r="H77" s="3">
        <v>0</v>
      </c>
      <c r="I77" s="3">
        <v>9307844</v>
      </c>
      <c r="J77" s="3">
        <v>9570393</v>
      </c>
      <c r="K77" s="3">
        <f t="shared" si="5"/>
        <v>-262549</v>
      </c>
      <c r="M77" s="1"/>
    </row>
    <row r="78" spans="1:13" hidden="1" outlineLevel="1" x14ac:dyDescent="0.25">
      <c r="A78" s="6" t="s">
        <v>70</v>
      </c>
      <c r="B78" s="3">
        <v>0</v>
      </c>
      <c r="C78" s="3">
        <v>0</v>
      </c>
      <c r="D78" s="3">
        <v>0</v>
      </c>
      <c r="E78" s="3">
        <v>37200</v>
      </c>
      <c r="F78" s="3">
        <v>0</v>
      </c>
      <c r="G78" s="3">
        <f t="shared" si="4"/>
        <v>37200</v>
      </c>
      <c r="H78" s="3">
        <v>0</v>
      </c>
      <c r="I78" s="3">
        <v>37200</v>
      </c>
      <c r="J78" s="3">
        <v>0</v>
      </c>
      <c r="K78" s="3">
        <f t="shared" si="5"/>
        <v>37200</v>
      </c>
      <c r="M78" s="1"/>
    </row>
    <row r="79" spans="1:13" hidden="1" outlineLevel="1" x14ac:dyDescent="0.25">
      <c r="A79" s="6" t="s">
        <v>71</v>
      </c>
      <c r="B79" s="3">
        <v>0</v>
      </c>
      <c r="C79" s="3">
        <v>0</v>
      </c>
      <c r="D79" s="3">
        <v>0</v>
      </c>
      <c r="E79" s="3">
        <v>386550</v>
      </c>
      <c r="F79" s="3">
        <v>0</v>
      </c>
      <c r="G79" s="3">
        <f t="shared" si="4"/>
        <v>386550</v>
      </c>
      <c r="H79" s="3">
        <v>0</v>
      </c>
      <c r="I79" s="3">
        <v>386550</v>
      </c>
      <c r="J79" s="3">
        <v>386550</v>
      </c>
      <c r="K79" s="3">
        <f t="shared" si="5"/>
        <v>0</v>
      </c>
      <c r="M79" s="1"/>
    </row>
    <row r="80" spans="1:13" hidden="1" outlineLevel="1" x14ac:dyDescent="0.25">
      <c r="A80" s="6" t="s">
        <v>72</v>
      </c>
      <c r="B80" s="3">
        <v>0</v>
      </c>
      <c r="C80" s="3">
        <v>0</v>
      </c>
      <c r="D80" s="3">
        <v>0</v>
      </c>
      <c r="E80" s="3">
        <v>94240</v>
      </c>
      <c r="F80" s="3">
        <v>0</v>
      </c>
      <c r="G80" s="3">
        <f t="shared" si="4"/>
        <v>94240</v>
      </c>
      <c r="H80" s="3">
        <v>0</v>
      </c>
      <c r="I80" s="3">
        <v>94240</v>
      </c>
      <c r="J80" s="3">
        <v>0</v>
      </c>
      <c r="K80" s="3">
        <f t="shared" si="5"/>
        <v>94240</v>
      </c>
      <c r="M80" s="1"/>
    </row>
    <row r="81" spans="1:13" hidden="1" outlineLevel="1" x14ac:dyDescent="0.25">
      <c r="A81" s="6" t="s">
        <v>73</v>
      </c>
      <c r="B81" s="3">
        <v>0</v>
      </c>
      <c r="C81" s="3">
        <v>5652812</v>
      </c>
      <c r="D81" s="3">
        <v>0</v>
      </c>
      <c r="E81" s="3">
        <v>5804472</v>
      </c>
      <c r="F81" s="3">
        <v>0</v>
      </c>
      <c r="G81" s="3">
        <f t="shared" si="4"/>
        <v>11457284</v>
      </c>
      <c r="H81" s="3">
        <v>0</v>
      </c>
      <c r="I81" s="3">
        <v>11457284</v>
      </c>
      <c r="J81" s="3">
        <v>12097267</v>
      </c>
      <c r="K81" s="3">
        <f t="shared" si="5"/>
        <v>-639983</v>
      </c>
      <c r="M81" s="1"/>
    </row>
    <row r="82" spans="1:13" hidden="1" outlineLevel="1" x14ac:dyDescent="0.25">
      <c r="A82" s="6" t="s">
        <v>74</v>
      </c>
      <c r="B82" s="3">
        <v>-53356563</v>
      </c>
      <c r="C82" s="3">
        <v>25458521</v>
      </c>
      <c r="D82" s="3">
        <v>0</v>
      </c>
      <c r="E82" s="3">
        <v>52563900</v>
      </c>
      <c r="F82" s="3">
        <v>0</v>
      </c>
      <c r="G82" s="3">
        <f t="shared" si="4"/>
        <v>24665858</v>
      </c>
      <c r="H82" s="3">
        <v>0</v>
      </c>
      <c r="I82" s="3">
        <v>24665858</v>
      </c>
      <c r="J82" s="3">
        <v>21272695</v>
      </c>
      <c r="K82" s="3">
        <f t="shared" si="5"/>
        <v>3393163</v>
      </c>
      <c r="M82" s="1"/>
    </row>
    <row r="83" spans="1:13" hidden="1" outlineLevel="1" x14ac:dyDescent="0.25">
      <c r="A83" s="6" t="s">
        <v>75</v>
      </c>
      <c r="B83" s="3">
        <v>-45581015</v>
      </c>
      <c r="C83" s="3">
        <v>31588872</v>
      </c>
      <c r="D83" s="3">
        <v>0</v>
      </c>
      <c r="E83" s="3">
        <v>56888436</v>
      </c>
      <c r="F83" s="3">
        <v>0</v>
      </c>
      <c r="G83" s="3">
        <f t="shared" si="4"/>
        <v>42896293</v>
      </c>
      <c r="H83" s="3">
        <v>0</v>
      </c>
      <c r="I83" s="3">
        <v>42896293</v>
      </c>
      <c r="J83" s="3">
        <v>42962035</v>
      </c>
      <c r="K83" s="3">
        <f t="shared" si="5"/>
        <v>-65742</v>
      </c>
      <c r="M83" s="1"/>
    </row>
    <row r="84" spans="1:13" hidden="1" outlineLevel="1" x14ac:dyDescent="0.25">
      <c r="A84" s="6" t="s">
        <v>76</v>
      </c>
      <c r="B84" s="3">
        <v>0</v>
      </c>
      <c r="C84" s="3">
        <v>0</v>
      </c>
      <c r="D84" s="3">
        <v>0</v>
      </c>
      <c r="E84" s="3">
        <v>387240</v>
      </c>
      <c r="F84" s="3">
        <v>0</v>
      </c>
      <c r="G84" s="3">
        <f t="shared" si="4"/>
        <v>387240</v>
      </c>
      <c r="H84" s="3">
        <v>0</v>
      </c>
      <c r="I84" s="3">
        <v>387240</v>
      </c>
      <c r="J84" s="3">
        <v>387240</v>
      </c>
      <c r="K84" s="3">
        <f t="shared" si="5"/>
        <v>0</v>
      </c>
      <c r="M84" s="1"/>
    </row>
    <row r="85" spans="1:13" hidden="1" outlineLevel="1" x14ac:dyDescent="0.25">
      <c r="A85" s="6" t="s">
        <v>77</v>
      </c>
      <c r="B85" s="3">
        <v>0</v>
      </c>
      <c r="C85" s="3">
        <v>0</v>
      </c>
      <c r="D85" s="3">
        <v>0</v>
      </c>
      <c r="E85" s="3">
        <v>1028422</v>
      </c>
      <c r="F85" s="3">
        <v>0</v>
      </c>
      <c r="G85" s="3">
        <f t="shared" si="4"/>
        <v>1028422</v>
      </c>
      <c r="H85" s="3">
        <v>0</v>
      </c>
      <c r="I85" s="3">
        <v>1028422</v>
      </c>
      <c r="J85" s="3">
        <v>1032450</v>
      </c>
      <c r="K85" s="3">
        <f t="shared" si="5"/>
        <v>-4028</v>
      </c>
      <c r="M85" s="1"/>
    </row>
    <row r="86" spans="1:13" hidden="1" outlineLevel="1" x14ac:dyDescent="0.25">
      <c r="A86" s="6" t="s">
        <v>78</v>
      </c>
      <c r="B86" s="3">
        <v>-14158668</v>
      </c>
      <c r="C86" s="3">
        <v>0</v>
      </c>
      <c r="D86" s="3">
        <v>0</v>
      </c>
      <c r="E86" s="3">
        <v>11919506</v>
      </c>
      <c r="F86" s="3">
        <v>0</v>
      </c>
      <c r="G86" s="3">
        <f t="shared" si="4"/>
        <v>-2239162</v>
      </c>
      <c r="H86" s="3">
        <v>0</v>
      </c>
      <c r="I86" s="3">
        <v>-2239162</v>
      </c>
      <c r="J86" s="3">
        <v>-2174511</v>
      </c>
      <c r="K86" s="3">
        <f t="shared" si="5"/>
        <v>-64651</v>
      </c>
      <c r="M86" s="1"/>
    </row>
    <row r="87" spans="1:13" hidden="1" outlineLevel="1" x14ac:dyDescent="0.25">
      <c r="A87" s="6" t="s">
        <v>79</v>
      </c>
      <c r="B87" s="3">
        <v>0</v>
      </c>
      <c r="C87" s="3">
        <v>0</v>
      </c>
      <c r="D87" s="3">
        <v>0</v>
      </c>
      <c r="E87" s="3">
        <v>78039003</v>
      </c>
      <c r="F87" s="3">
        <v>0</v>
      </c>
      <c r="G87" s="3">
        <f t="shared" si="4"/>
        <v>78039003</v>
      </c>
      <c r="H87" s="3">
        <v>0</v>
      </c>
      <c r="I87" s="3">
        <v>78039003</v>
      </c>
      <c r="J87" s="3">
        <v>82441853</v>
      </c>
      <c r="K87" s="3">
        <f t="shared" si="5"/>
        <v>-4402850</v>
      </c>
      <c r="M87" s="1"/>
    </row>
    <row r="88" spans="1:13" hidden="1" outlineLevel="1" x14ac:dyDescent="0.25">
      <c r="A88" s="6" t="s">
        <v>80</v>
      </c>
      <c r="B88" s="3">
        <v>0</v>
      </c>
      <c r="C88" s="3">
        <v>0</v>
      </c>
      <c r="D88" s="3">
        <v>0</v>
      </c>
      <c r="E88" s="3">
        <v>8911279</v>
      </c>
      <c r="F88" s="3">
        <v>0</v>
      </c>
      <c r="G88" s="3">
        <f t="shared" si="4"/>
        <v>8911279</v>
      </c>
      <c r="H88" s="3">
        <v>0</v>
      </c>
      <c r="I88" s="3">
        <v>8911279</v>
      </c>
      <c r="J88" s="3">
        <v>12777287</v>
      </c>
      <c r="K88" s="3">
        <f t="shared" si="5"/>
        <v>-3866008</v>
      </c>
      <c r="M88" s="1"/>
    </row>
    <row r="89" spans="1:13" hidden="1" outlineLevel="1" x14ac:dyDescent="0.25">
      <c r="A89" s="6" t="s">
        <v>81</v>
      </c>
      <c r="B89" s="3">
        <v>0</v>
      </c>
      <c r="C89" s="3">
        <v>0</v>
      </c>
      <c r="D89" s="3">
        <v>0</v>
      </c>
      <c r="E89" s="3">
        <v>848013</v>
      </c>
      <c r="F89" s="3">
        <v>0</v>
      </c>
      <c r="G89" s="3">
        <f t="shared" si="4"/>
        <v>848013</v>
      </c>
      <c r="H89" s="3">
        <v>0</v>
      </c>
      <c r="I89" s="3">
        <v>848013</v>
      </c>
      <c r="J89" s="3">
        <v>2809114</v>
      </c>
      <c r="K89" s="3">
        <f t="shared" si="5"/>
        <v>-1961101</v>
      </c>
      <c r="M89" s="1"/>
    </row>
    <row r="90" spans="1:13" hidden="1" outlineLevel="1" x14ac:dyDescent="0.25">
      <c r="A90" s="6" t="s">
        <v>82</v>
      </c>
      <c r="B90" s="3">
        <v>0</v>
      </c>
      <c r="C90" s="3">
        <v>57234</v>
      </c>
      <c r="D90" s="3">
        <v>0</v>
      </c>
      <c r="E90" s="3">
        <v>804261</v>
      </c>
      <c r="F90" s="3">
        <v>0</v>
      </c>
      <c r="G90" s="3">
        <f t="shared" si="4"/>
        <v>861495</v>
      </c>
      <c r="H90" s="3">
        <v>0</v>
      </c>
      <c r="I90" s="3">
        <v>861495</v>
      </c>
      <c r="J90" s="3">
        <v>982431</v>
      </c>
      <c r="K90" s="3">
        <f t="shared" si="5"/>
        <v>-120936</v>
      </c>
      <c r="M90" s="1"/>
    </row>
    <row r="91" spans="1:13" hidden="1" outlineLevel="1" x14ac:dyDescent="0.25">
      <c r="A91" s="6" t="s">
        <v>83</v>
      </c>
      <c r="B91" s="3">
        <v>0</v>
      </c>
      <c r="C91" s="3">
        <v>0</v>
      </c>
      <c r="D91" s="3">
        <v>0</v>
      </c>
      <c r="E91" s="3">
        <v>5897628</v>
      </c>
      <c r="F91" s="3">
        <v>0</v>
      </c>
      <c r="G91" s="3">
        <f t="shared" si="4"/>
        <v>5897628</v>
      </c>
      <c r="H91" s="3">
        <v>0</v>
      </c>
      <c r="I91" s="3">
        <v>5897628</v>
      </c>
      <c r="J91" s="3">
        <v>13302000</v>
      </c>
      <c r="K91" s="3">
        <f t="shared" si="5"/>
        <v>-7404372</v>
      </c>
      <c r="M91" s="1"/>
    </row>
    <row r="92" spans="1:13" hidden="1" outlineLevel="1" x14ac:dyDescent="0.25">
      <c r="A92" s="6" t="s">
        <v>84</v>
      </c>
      <c r="B92" s="3">
        <v>0</v>
      </c>
      <c r="C92" s="3">
        <v>0</v>
      </c>
      <c r="D92" s="3">
        <v>0</v>
      </c>
      <c r="E92" s="3">
        <v>0</v>
      </c>
      <c r="F92" s="3">
        <v>0</v>
      </c>
      <c r="G92" s="3">
        <f t="shared" si="4"/>
        <v>0</v>
      </c>
      <c r="H92" s="3">
        <v>0</v>
      </c>
      <c r="I92" s="3">
        <v>0</v>
      </c>
      <c r="J92" s="3">
        <v>1221101</v>
      </c>
      <c r="K92" s="3">
        <f t="shared" si="5"/>
        <v>-1221101</v>
      </c>
      <c r="M92" s="1"/>
    </row>
    <row r="93" spans="1:13" hidden="1" outlineLevel="1" x14ac:dyDescent="0.25">
      <c r="A93" s="6" t="s">
        <v>85</v>
      </c>
      <c r="B93" s="3">
        <v>0</v>
      </c>
      <c r="C93" s="3">
        <v>0</v>
      </c>
      <c r="D93" s="3">
        <v>0</v>
      </c>
      <c r="E93" s="3">
        <v>12570423</v>
      </c>
      <c r="F93" s="3">
        <v>6875</v>
      </c>
      <c r="G93" s="3">
        <f t="shared" si="4"/>
        <v>12577298</v>
      </c>
      <c r="H93" s="3">
        <v>0</v>
      </c>
      <c r="I93" s="3">
        <v>12577298</v>
      </c>
      <c r="J93" s="3">
        <v>12416918</v>
      </c>
      <c r="K93" s="3">
        <f t="shared" si="5"/>
        <v>160380</v>
      </c>
      <c r="M93" s="1"/>
    </row>
    <row r="94" spans="1:13" collapsed="1" x14ac:dyDescent="0.25">
      <c r="A94" s="2" t="s">
        <v>86</v>
      </c>
      <c r="B94" s="3">
        <v>0</v>
      </c>
      <c r="C94" s="3">
        <v>0</v>
      </c>
      <c r="D94" s="3">
        <v>0</v>
      </c>
      <c r="E94" s="3">
        <v>17761543</v>
      </c>
      <c r="F94" s="3">
        <v>0</v>
      </c>
      <c r="G94" s="3">
        <f t="shared" si="4"/>
        <v>17761543</v>
      </c>
      <c r="H94" s="3">
        <v>0</v>
      </c>
      <c r="I94" s="3">
        <v>17761543</v>
      </c>
      <c r="J94" s="3">
        <v>16950100</v>
      </c>
      <c r="K94" s="3">
        <f t="shared" si="5"/>
        <v>811443</v>
      </c>
      <c r="M94" s="1"/>
    </row>
    <row r="95" spans="1:13" ht="14.25" hidden="1" customHeight="1" outlineLevel="1" x14ac:dyDescent="0.25">
      <c r="A95" s="6" t="s">
        <v>87</v>
      </c>
      <c r="B95" s="3">
        <v>0</v>
      </c>
      <c r="C95" s="3">
        <v>0</v>
      </c>
      <c r="D95" s="3">
        <v>0</v>
      </c>
      <c r="E95" s="3">
        <v>16908120</v>
      </c>
      <c r="F95" s="3">
        <v>0</v>
      </c>
      <c r="G95" s="3">
        <f t="shared" si="4"/>
        <v>16908120</v>
      </c>
      <c r="H95" s="3">
        <v>0</v>
      </c>
      <c r="I95" s="3">
        <v>16908120</v>
      </c>
      <c r="J95" s="3">
        <v>15925600</v>
      </c>
      <c r="K95" s="3">
        <f t="shared" si="5"/>
        <v>982520</v>
      </c>
      <c r="M95" s="1"/>
    </row>
    <row r="96" spans="1:13" hidden="1" outlineLevel="1" x14ac:dyDescent="0.25">
      <c r="A96" s="6" t="s">
        <v>88</v>
      </c>
      <c r="B96" s="3">
        <v>0</v>
      </c>
      <c r="C96" s="3">
        <v>0</v>
      </c>
      <c r="D96" s="3">
        <v>0</v>
      </c>
      <c r="E96" s="3">
        <v>0</v>
      </c>
      <c r="F96" s="3">
        <v>0</v>
      </c>
      <c r="G96" s="3">
        <f t="shared" si="4"/>
        <v>0</v>
      </c>
      <c r="H96" s="3">
        <v>0</v>
      </c>
      <c r="I96" s="3">
        <v>0</v>
      </c>
      <c r="J96" s="3">
        <v>79500</v>
      </c>
      <c r="K96" s="3">
        <f t="shared" si="5"/>
        <v>-79500</v>
      </c>
      <c r="M96" s="1"/>
    </row>
    <row r="97" spans="1:13" hidden="1" outlineLevel="1" x14ac:dyDescent="0.25">
      <c r="A97" s="6" t="s">
        <v>89</v>
      </c>
      <c r="B97" s="3">
        <v>0</v>
      </c>
      <c r="C97" s="3">
        <v>0</v>
      </c>
      <c r="D97" s="3">
        <v>0</v>
      </c>
      <c r="E97" s="3">
        <v>853423</v>
      </c>
      <c r="F97" s="3">
        <v>0</v>
      </c>
      <c r="G97" s="3">
        <f t="shared" si="4"/>
        <v>853423</v>
      </c>
      <c r="H97" s="3">
        <v>0</v>
      </c>
      <c r="I97" s="3">
        <v>853423</v>
      </c>
      <c r="J97" s="3">
        <v>945000</v>
      </c>
      <c r="K97" s="3">
        <f t="shared" si="5"/>
        <v>-91577</v>
      </c>
      <c r="M97" s="1"/>
    </row>
    <row r="98" spans="1:13" collapsed="1" x14ac:dyDescent="0.25">
      <c r="A98" s="2" t="s">
        <v>90</v>
      </c>
      <c r="B98" s="3">
        <v>-21789854</v>
      </c>
      <c r="C98" s="3">
        <v>860821</v>
      </c>
      <c r="D98" s="3">
        <v>0</v>
      </c>
      <c r="E98" s="3">
        <v>36698314</v>
      </c>
      <c r="F98" s="3">
        <v>0</v>
      </c>
      <c r="G98" s="3">
        <f t="shared" si="4"/>
        <v>15769281</v>
      </c>
      <c r="H98" s="3">
        <v>0</v>
      </c>
      <c r="I98" s="3">
        <v>15769281</v>
      </c>
      <c r="J98" s="3">
        <v>6045214</v>
      </c>
      <c r="K98" s="3">
        <f t="shared" si="5"/>
        <v>9724067</v>
      </c>
      <c r="M98" s="1"/>
    </row>
    <row r="99" spans="1:13" hidden="1" outlineLevel="1" x14ac:dyDescent="0.25">
      <c r="A99" s="6" t="s">
        <v>91</v>
      </c>
      <c r="B99" s="3">
        <v>-21471004</v>
      </c>
      <c r="C99" s="3">
        <v>0</v>
      </c>
      <c r="D99" s="3">
        <v>0</v>
      </c>
      <c r="E99" s="3">
        <v>10856347</v>
      </c>
      <c r="F99" s="3">
        <v>0</v>
      </c>
      <c r="G99" s="3">
        <f t="shared" si="4"/>
        <v>-10614657</v>
      </c>
      <c r="H99" s="3">
        <v>0</v>
      </c>
      <c r="I99" s="3">
        <v>-10614657</v>
      </c>
      <c r="J99" s="3">
        <v>-10011500</v>
      </c>
      <c r="K99" s="3">
        <f t="shared" si="5"/>
        <v>-603157</v>
      </c>
      <c r="M99" s="1"/>
    </row>
    <row r="100" spans="1:13" hidden="1" outlineLevel="1" x14ac:dyDescent="0.25">
      <c r="A100" s="6" t="s">
        <v>92</v>
      </c>
      <c r="B100" s="3">
        <v>0</v>
      </c>
      <c r="C100" s="3">
        <v>0</v>
      </c>
      <c r="D100" s="3">
        <v>0</v>
      </c>
      <c r="E100" s="3">
        <v>24586538</v>
      </c>
      <c r="F100" s="3">
        <v>0</v>
      </c>
      <c r="G100" s="3">
        <f t="shared" si="4"/>
        <v>24586538</v>
      </c>
      <c r="H100" s="3">
        <v>0</v>
      </c>
      <c r="I100" s="3">
        <v>24586538</v>
      </c>
      <c r="J100" s="3">
        <v>13950000</v>
      </c>
      <c r="K100" s="3">
        <f t="shared" si="5"/>
        <v>10636538</v>
      </c>
      <c r="M100" s="1"/>
    </row>
    <row r="101" spans="1:13" hidden="1" outlineLevel="1" x14ac:dyDescent="0.25">
      <c r="A101" s="6" t="s">
        <v>93</v>
      </c>
      <c r="B101" s="3">
        <v>0</v>
      </c>
      <c r="C101" s="3">
        <v>0</v>
      </c>
      <c r="D101" s="3">
        <v>0</v>
      </c>
      <c r="E101" s="3">
        <v>332411</v>
      </c>
      <c r="F101" s="3">
        <v>0</v>
      </c>
      <c r="G101" s="3">
        <f t="shared" si="4"/>
        <v>332411</v>
      </c>
      <c r="H101" s="3">
        <v>0</v>
      </c>
      <c r="I101" s="3">
        <v>332411</v>
      </c>
      <c r="J101" s="3">
        <v>245000</v>
      </c>
      <c r="K101" s="3">
        <f t="shared" si="5"/>
        <v>87411</v>
      </c>
      <c r="M101" s="1"/>
    </row>
    <row r="102" spans="1:13" hidden="1" outlineLevel="1" x14ac:dyDescent="0.25">
      <c r="A102" s="6" t="s">
        <v>94</v>
      </c>
      <c r="B102" s="3">
        <v>-318850</v>
      </c>
      <c r="C102" s="3">
        <v>860821</v>
      </c>
      <c r="D102" s="3">
        <v>0</v>
      </c>
      <c r="E102" s="3">
        <v>923018</v>
      </c>
      <c r="F102" s="3">
        <v>0</v>
      </c>
      <c r="G102" s="3">
        <f t="shared" si="4"/>
        <v>1464989</v>
      </c>
      <c r="H102" s="3">
        <v>0</v>
      </c>
      <c r="I102" s="3">
        <v>1464989</v>
      </c>
      <c r="J102" s="3">
        <v>1861714</v>
      </c>
      <c r="K102" s="3">
        <f t="shared" si="5"/>
        <v>-396725</v>
      </c>
      <c r="M102" s="1"/>
    </row>
    <row r="103" spans="1:13" collapsed="1" x14ac:dyDescent="0.25">
      <c r="A103" s="2" t="s">
        <v>95</v>
      </c>
      <c r="B103" s="3">
        <v>-29219188</v>
      </c>
      <c r="C103" s="3">
        <v>19243471</v>
      </c>
      <c r="D103" s="3">
        <v>0</v>
      </c>
      <c r="E103" s="3">
        <v>14465173</v>
      </c>
      <c r="F103" s="3">
        <v>0</v>
      </c>
      <c r="G103" s="3">
        <f t="shared" si="4"/>
        <v>4489456</v>
      </c>
      <c r="H103" s="3">
        <v>0</v>
      </c>
      <c r="I103" s="3">
        <v>4489456</v>
      </c>
      <c r="J103" s="3">
        <v>7077569</v>
      </c>
      <c r="K103" s="3">
        <f t="shared" si="5"/>
        <v>-2588113</v>
      </c>
      <c r="M103" s="1"/>
    </row>
    <row r="104" spans="1:13" hidden="1" outlineLevel="1" x14ac:dyDescent="0.25">
      <c r="A104" s="6" t="s">
        <v>96</v>
      </c>
      <c r="B104" s="3">
        <v>0</v>
      </c>
      <c r="C104" s="3">
        <v>1271865</v>
      </c>
      <c r="D104" s="3">
        <v>0</v>
      </c>
      <c r="E104" s="3">
        <v>0</v>
      </c>
      <c r="F104" s="3">
        <v>0</v>
      </c>
      <c r="G104" s="3">
        <f t="shared" si="4"/>
        <v>1271865</v>
      </c>
      <c r="H104" s="3">
        <v>0</v>
      </c>
      <c r="I104" s="3">
        <v>1271865</v>
      </c>
      <c r="J104" s="3">
        <v>1178421</v>
      </c>
      <c r="K104" s="3">
        <f t="shared" si="5"/>
        <v>93444</v>
      </c>
      <c r="M104" s="1"/>
    </row>
    <row r="105" spans="1:13" hidden="1" outlineLevel="1" x14ac:dyDescent="0.25">
      <c r="A105" s="6" t="s">
        <v>97</v>
      </c>
      <c r="B105" s="3">
        <v>-4636732</v>
      </c>
      <c r="C105" s="3">
        <v>9504579</v>
      </c>
      <c r="D105" s="3">
        <v>0</v>
      </c>
      <c r="E105" s="3">
        <v>1827658</v>
      </c>
      <c r="F105" s="3">
        <v>0</v>
      </c>
      <c r="G105" s="3">
        <f t="shared" si="4"/>
        <v>6695505</v>
      </c>
      <c r="H105" s="3">
        <v>0</v>
      </c>
      <c r="I105" s="3">
        <v>6695505</v>
      </c>
      <c r="J105" s="3">
        <v>9485559</v>
      </c>
      <c r="K105" s="3">
        <f t="shared" si="5"/>
        <v>-2790054</v>
      </c>
      <c r="M105" s="1"/>
    </row>
    <row r="106" spans="1:13" hidden="1" outlineLevel="1" x14ac:dyDescent="0.25">
      <c r="A106" s="6" t="s">
        <v>98</v>
      </c>
      <c r="B106" s="3">
        <v>-650001</v>
      </c>
      <c r="C106" s="3">
        <v>0</v>
      </c>
      <c r="D106" s="3">
        <v>0</v>
      </c>
      <c r="E106" s="3">
        <v>452911</v>
      </c>
      <c r="F106" s="3">
        <v>0</v>
      </c>
      <c r="G106" s="3">
        <f t="shared" si="4"/>
        <v>-197090</v>
      </c>
      <c r="H106" s="3">
        <v>0</v>
      </c>
      <c r="I106" s="3">
        <v>-197090</v>
      </c>
      <c r="J106" s="3">
        <v>293599</v>
      </c>
      <c r="K106" s="3">
        <f t="shared" si="5"/>
        <v>-490689</v>
      </c>
      <c r="M106" s="1"/>
    </row>
    <row r="107" spans="1:13" hidden="1" outlineLevel="1" x14ac:dyDescent="0.25">
      <c r="A107" s="6" t="s">
        <v>99</v>
      </c>
      <c r="B107" s="3">
        <v>-8254355</v>
      </c>
      <c r="C107" s="3">
        <v>0</v>
      </c>
      <c r="D107" s="3">
        <v>0</v>
      </c>
      <c r="E107" s="3">
        <v>439849</v>
      </c>
      <c r="F107" s="3">
        <v>0</v>
      </c>
      <c r="G107" s="3">
        <f t="shared" si="4"/>
        <v>-7814506</v>
      </c>
      <c r="H107" s="3">
        <v>0</v>
      </c>
      <c r="I107" s="3">
        <v>-7814506</v>
      </c>
      <c r="J107" s="3">
        <v>-8746000</v>
      </c>
      <c r="K107" s="3">
        <f t="shared" si="5"/>
        <v>931494</v>
      </c>
      <c r="M107" s="1"/>
    </row>
    <row r="108" spans="1:13" hidden="1" outlineLevel="1" x14ac:dyDescent="0.25">
      <c r="A108" s="6" t="s">
        <v>100</v>
      </c>
      <c r="B108" s="3">
        <v>-1230000</v>
      </c>
      <c r="C108" s="3">
        <v>0</v>
      </c>
      <c r="D108" s="3">
        <v>0</v>
      </c>
      <c r="E108" s="3">
        <v>2197108</v>
      </c>
      <c r="F108" s="3">
        <v>0</v>
      </c>
      <c r="G108" s="3">
        <f t="shared" si="4"/>
        <v>967108</v>
      </c>
      <c r="H108" s="3">
        <v>0</v>
      </c>
      <c r="I108" s="3">
        <v>967108</v>
      </c>
      <c r="J108" s="3">
        <v>690000</v>
      </c>
      <c r="K108" s="3">
        <f t="shared" si="5"/>
        <v>277108</v>
      </c>
      <c r="M108" s="1"/>
    </row>
    <row r="109" spans="1:13" hidden="1" outlineLevel="1" x14ac:dyDescent="0.25">
      <c r="A109" s="6" t="s">
        <v>101</v>
      </c>
      <c r="B109" s="3">
        <v>0</v>
      </c>
      <c r="C109" s="3">
        <v>0</v>
      </c>
      <c r="D109" s="3">
        <v>0</v>
      </c>
      <c r="E109" s="3">
        <v>1883529</v>
      </c>
      <c r="F109" s="3">
        <v>0</v>
      </c>
      <c r="G109" s="3">
        <f t="shared" si="4"/>
        <v>1883529</v>
      </c>
      <c r="H109" s="3">
        <v>0</v>
      </c>
      <c r="I109" s="3">
        <v>1883529</v>
      </c>
      <c r="J109" s="3">
        <v>420000</v>
      </c>
      <c r="K109" s="3">
        <f t="shared" si="5"/>
        <v>1463529</v>
      </c>
      <c r="M109" s="1"/>
    </row>
    <row r="110" spans="1:13" hidden="1" outlineLevel="1" x14ac:dyDescent="0.25">
      <c r="A110" s="6" t="s">
        <v>102</v>
      </c>
      <c r="B110" s="3">
        <v>-14448100</v>
      </c>
      <c r="C110" s="3">
        <v>8467027</v>
      </c>
      <c r="D110" s="3">
        <v>0</v>
      </c>
      <c r="E110" s="3">
        <v>4265373</v>
      </c>
      <c r="F110" s="3">
        <v>0</v>
      </c>
      <c r="G110" s="3">
        <f t="shared" si="4"/>
        <v>-1715700</v>
      </c>
      <c r="H110" s="3">
        <v>0</v>
      </c>
      <c r="I110" s="3">
        <v>-1715700</v>
      </c>
      <c r="J110" s="3">
        <v>357245</v>
      </c>
      <c r="K110" s="3">
        <f t="shared" si="5"/>
        <v>-2072945</v>
      </c>
      <c r="M110" s="1"/>
    </row>
    <row r="111" spans="1:13" hidden="1" outlineLevel="1" x14ac:dyDescent="0.25">
      <c r="A111" s="6" t="s">
        <v>103</v>
      </c>
      <c r="B111" s="3">
        <v>0</v>
      </c>
      <c r="C111" s="3">
        <v>0</v>
      </c>
      <c r="D111" s="3">
        <v>0</v>
      </c>
      <c r="E111" s="3">
        <v>3398745</v>
      </c>
      <c r="F111" s="3">
        <v>0</v>
      </c>
      <c r="G111" s="3">
        <f t="shared" si="4"/>
        <v>3398745</v>
      </c>
      <c r="H111" s="3">
        <v>0</v>
      </c>
      <c r="I111" s="3">
        <v>3398745</v>
      </c>
      <c r="J111" s="3">
        <v>3398745</v>
      </c>
      <c r="K111" s="3">
        <f t="shared" si="5"/>
        <v>0</v>
      </c>
      <c r="M111" s="1"/>
    </row>
    <row r="112" spans="1:13" collapsed="1" x14ac:dyDescent="0.25">
      <c r="A112" s="2" t="s">
        <v>104</v>
      </c>
      <c r="B112" s="3">
        <v>0</v>
      </c>
      <c r="C112" s="3">
        <v>0</v>
      </c>
      <c r="D112" s="3">
        <v>0</v>
      </c>
      <c r="E112" s="3">
        <v>104552273</v>
      </c>
      <c r="F112" s="3">
        <v>0</v>
      </c>
      <c r="G112" s="3">
        <f t="shared" si="4"/>
        <v>104552273</v>
      </c>
      <c r="H112" s="3">
        <v>0</v>
      </c>
      <c r="I112" s="3">
        <v>104552273</v>
      </c>
      <c r="J112" s="3">
        <v>92012824</v>
      </c>
      <c r="K112" s="3">
        <f t="shared" si="5"/>
        <v>12539449</v>
      </c>
      <c r="M112" s="1"/>
    </row>
    <row r="113" spans="1:13" hidden="1" outlineLevel="1" x14ac:dyDescent="0.25">
      <c r="A113" s="6" t="s">
        <v>105</v>
      </c>
      <c r="B113" s="3">
        <v>0</v>
      </c>
      <c r="C113" s="3">
        <v>0</v>
      </c>
      <c r="D113" s="3">
        <v>0</v>
      </c>
      <c r="E113" s="3">
        <v>5752430</v>
      </c>
      <c r="F113" s="3">
        <v>0</v>
      </c>
      <c r="G113" s="3">
        <f t="shared" si="4"/>
        <v>5752430</v>
      </c>
      <c r="H113" s="3">
        <v>0</v>
      </c>
      <c r="I113" s="3">
        <v>5752430</v>
      </c>
      <c r="J113" s="3">
        <v>1525000</v>
      </c>
      <c r="K113" s="3">
        <f t="shared" si="5"/>
        <v>4227430</v>
      </c>
      <c r="M113" s="1"/>
    </row>
    <row r="114" spans="1:13" hidden="1" outlineLevel="1" x14ac:dyDescent="0.25">
      <c r="A114" s="6" t="s">
        <v>106</v>
      </c>
      <c r="B114" s="3">
        <v>0</v>
      </c>
      <c r="C114" s="3">
        <v>0</v>
      </c>
      <c r="D114" s="3">
        <v>0</v>
      </c>
      <c r="E114" s="3">
        <v>27689295</v>
      </c>
      <c r="F114" s="3">
        <v>0</v>
      </c>
      <c r="G114" s="3">
        <f t="shared" si="4"/>
        <v>27689295</v>
      </c>
      <c r="H114" s="3">
        <v>0</v>
      </c>
      <c r="I114" s="3">
        <v>27689295</v>
      </c>
      <c r="J114" s="3">
        <v>27689295</v>
      </c>
      <c r="K114" s="3">
        <f t="shared" si="5"/>
        <v>0</v>
      </c>
      <c r="M114" s="1"/>
    </row>
    <row r="115" spans="1:13" hidden="1" outlineLevel="1" x14ac:dyDescent="0.25">
      <c r="A115" s="6" t="s">
        <v>107</v>
      </c>
      <c r="B115" s="3">
        <v>0</v>
      </c>
      <c r="C115" s="3">
        <v>0</v>
      </c>
      <c r="D115" s="3">
        <v>0</v>
      </c>
      <c r="E115" s="3">
        <v>10216386</v>
      </c>
      <c r="F115" s="3">
        <v>0</v>
      </c>
      <c r="G115" s="3">
        <f t="shared" si="4"/>
        <v>10216386</v>
      </c>
      <c r="H115" s="3">
        <v>0</v>
      </c>
      <c r="I115" s="3">
        <v>10216386</v>
      </c>
      <c r="J115" s="3">
        <v>9998031</v>
      </c>
      <c r="K115" s="3">
        <f t="shared" si="5"/>
        <v>218355</v>
      </c>
      <c r="M115" s="1"/>
    </row>
    <row r="116" spans="1:13" hidden="1" outlineLevel="1" x14ac:dyDescent="0.25">
      <c r="A116" s="6" t="s">
        <v>108</v>
      </c>
      <c r="B116" s="3">
        <v>0</v>
      </c>
      <c r="C116" s="3">
        <v>0</v>
      </c>
      <c r="D116" s="3">
        <v>0</v>
      </c>
      <c r="E116" s="3">
        <v>93000</v>
      </c>
      <c r="F116" s="3">
        <v>0</v>
      </c>
      <c r="G116" s="3">
        <f t="shared" ref="G116:G164" si="6">+B116+C116+D116+E116+F116</f>
        <v>93000</v>
      </c>
      <c r="H116" s="3">
        <v>0</v>
      </c>
      <c r="I116" s="3">
        <v>93000</v>
      </c>
      <c r="J116" s="3">
        <v>362500</v>
      </c>
      <c r="K116" s="3">
        <f t="shared" ref="K116:K164" si="7">+I116-J116</f>
        <v>-269500</v>
      </c>
      <c r="M116" s="1"/>
    </row>
    <row r="117" spans="1:13" hidden="1" outlineLevel="1" x14ac:dyDescent="0.25">
      <c r="A117" s="6" t="s">
        <v>109</v>
      </c>
      <c r="B117" s="3">
        <v>0</v>
      </c>
      <c r="C117" s="3">
        <v>0</v>
      </c>
      <c r="D117" s="3">
        <v>0</v>
      </c>
      <c r="E117" s="3">
        <v>555208</v>
      </c>
      <c r="F117" s="3">
        <v>0</v>
      </c>
      <c r="G117" s="3">
        <f t="shared" si="6"/>
        <v>555208</v>
      </c>
      <c r="H117" s="3">
        <v>0</v>
      </c>
      <c r="I117" s="3">
        <v>555208</v>
      </c>
      <c r="J117" s="3">
        <v>365000</v>
      </c>
      <c r="K117" s="3">
        <f t="shared" si="7"/>
        <v>190208</v>
      </c>
      <c r="M117" s="1"/>
    </row>
    <row r="118" spans="1:13" hidden="1" outlineLevel="1" x14ac:dyDescent="0.25">
      <c r="A118" s="6" t="s">
        <v>110</v>
      </c>
      <c r="B118" s="3">
        <v>0</v>
      </c>
      <c r="C118" s="3">
        <v>0</v>
      </c>
      <c r="D118" s="3">
        <v>0</v>
      </c>
      <c r="E118" s="3">
        <v>21772081</v>
      </c>
      <c r="F118" s="3">
        <v>0</v>
      </c>
      <c r="G118" s="3">
        <f t="shared" si="6"/>
        <v>21772081</v>
      </c>
      <c r="H118" s="3">
        <v>0</v>
      </c>
      <c r="I118" s="3">
        <v>21772081</v>
      </c>
      <c r="J118" s="3">
        <v>14495000</v>
      </c>
      <c r="K118" s="3">
        <f t="shared" si="7"/>
        <v>7277081</v>
      </c>
      <c r="M118" s="1"/>
    </row>
    <row r="119" spans="1:13" hidden="1" outlineLevel="1" x14ac:dyDescent="0.25">
      <c r="A119" s="6" t="s">
        <v>111</v>
      </c>
      <c r="B119" s="3">
        <v>0</v>
      </c>
      <c r="C119" s="3">
        <v>0</v>
      </c>
      <c r="D119" s="3">
        <v>0</v>
      </c>
      <c r="E119" s="3">
        <v>38147886</v>
      </c>
      <c r="F119" s="3">
        <v>0</v>
      </c>
      <c r="G119" s="3">
        <f t="shared" si="6"/>
        <v>38147886</v>
      </c>
      <c r="H119" s="3">
        <v>0</v>
      </c>
      <c r="I119" s="3">
        <v>38147886</v>
      </c>
      <c r="J119" s="3">
        <v>37387998</v>
      </c>
      <c r="K119" s="3">
        <f t="shared" si="7"/>
        <v>759888</v>
      </c>
      <c r="M119" s="1"/>
    </row>
    <row r="120" spans="1:13" hidden="1" outlineLevel="1" x14ac:dyDescent="0.25">
      <c r="A120" s="6" t="s">
        <v>112</v>
      </c>
      <c r="B120" s="3">
        <v>0</v>
      </c>
      <c r="C120" s="3">
        <v>0</v>
      </c>
      <c r="D120" s="3">
        <v>0</v>
      </c>
      <c r="E120" s="3">
        <v>325987</v>
      </c>
      <c r="F120" s="3">
        <v>0</v>
      </c>
      <c r="G120" s="3">
        <f t="shared" si="6"/>
        <v>325987</v>
      </c>
      <c r="H120" s="3">
        <v>0</v>
      </c>
      <c r="I120" s="3">
        <v>325987</v>
      </c>
      <c r="J120" s="3">
        <v>190000</v>
      </c>
      <c r="K120" s="3">
        <f t="shared" si="7"/>
        <v>135987</v>
      </c>
      <c r="M120" s="1"/>
    </row>
    <row r="121" spans="1:13" collapsed="1" x14ac:dyDescent="0.25">
      <c r="A121" s="2" t="s">
        <v>113</v>
      </c>
      <c r="B121" s="3">
        <v>0</v>
      </c>
      <c r="C121" s="3">
        <v>9447908</v>
      </c>
      <c r="D121" s="3">
        <v>0</v>
      </c>
      <c r="E121" s="3">
        <v>8413230</v>
      </c>
      <c r="F121" s="3">
        <v>0</v>
      </c>
      <c r="G121" s="3">
        <f t="shared" si="6"/>
        <v>17861138</v>
      </c>
      <c r="H121" s="3">
        <v>0</v>
      </c>
      <c r="I121" s="3">
        <v>17861138</v>
      </c>
      <c r="J121" s="3">
        <v>15369524</v>
      </c>
      <c r="K121" s="3">
        <f t="shared" si="7"/>
        <v>2491614</v>
      </c>
      <c r="M121" s="1"/>
    </row>
    <row r="122" spans="1:13" hidden="1" outlineLevel="1" x14ac:dyDescent="0.25">
      <c r="A122" s="6" t="s">
        <v>114</v>
      </c>
      <c r="B122" s="3">
        <v>0</v>
      </c>
      <c r="C122" s="3">
        <v>719871</v>
      </c>
      <c r="D122" s="3">
        <v>0</v>
      </c>
      <c r="E122" s="3">
        <v>0</v>
      </c>
      <c r="F122" s="3">
        <v>0</v>
      </c>
      <c r="G122" s="3">
        <f t="shared" si="6"/>
        <v>719871</v>
      </c>
      <c r="H122" s="3">
        <v>0</v>
      </c>
      <c r="I122" s="3">
        <v>719871</v>
      </c>
      <c r="J122" s="3">
        <v>707871</v>
      </c>
      <c r="K122" s="3">
        <f t="shared" si="7"/>
        <v>12000</v>
      </c>
      <c r="M122" s="1"/>
    </row>
    <row r="123" spans="1:13" hidden="1" outlineLevel="1" x14ac:dyDescent="0.25">
      <c r="A123" s="6" t="s">
        <v>115</v>
      </c>
      <c r="B123" s="3">
        <v>0</v>
      </c>
      <c r="C123" s="3">
        <v>6102216</v>
      </c>
      <c r="D123" s="3">
        <v>0</v>
      </c>
      <c r="E123" s="3">
        <v>2322519</v>
      </c>
      <c r="F123" s="3">
        <v>0</v>
      </c>
      <c r="G123" s="3">
        <f t="shared" si="6"/>
        <v>8424735</v>
      </c>
      <c r="H123" s="3">
        <v>0</v>
      </c>
      <c r="I123" s="3">
        <v>8424735</v>
      </c>
      <c r="J123" s="3">
        <v>8591724</v>
      </c>
      <c r="K123" s="3">
        <f t="shared" si="7"/>
        <v>-166989</v>
      </c>
      <c r="M123" s="1"/>
    </row>
    <row r="124" spans="1:13" hidden="1" outlineLevel="1" x14ac:dyDescent="0.25">
      <c r="A124" s="6" t="s">
        <v>116</v>
      </c>
      <c r="B124" s="3">
        <v>0</v>
      </c>
      <c r="C124" s="3">
        <v>2625821</v>
      </c>
      <c r="D124" s="3">
        <v>0</v>
      </c>
      <c r="E124" s="3">
        <v>285589</v>
      </c>
      <c r="F124" s="3">
        <v>0</v>
      </c>
      <c r="G124" s="3">
        <f t="shared" si="6"/>
        <v>2911410</v>
      </c>
      <c r="H124" s="3">
        <v>0</v>
      </c>
      <c r="I124" s="3">
        <v>2911410</v>
      </c>
      <c r="J124" s="3">
        <v>2115134</v>
      </c>
      <c r="K124" s="3">
        <f t="shared" si="7"/>
        <v>796276</v>
      </c>
      <c r="M124" s="1"/>
    </row>
    <row r="125" spans="1:13" hidden="1" outlineLevel="1" x14ac:dyDescent="0.25">
      <c r="A125" s="6" t="s">
        <v>117</v>
      </c>
      <c r="B125" s="3">
        <v>0</v>
      </c>
      <c r="C125" s="3">
        <v>0</v>
      </c>
      <c r="D125" s="3">
        <v>0</v>
      </c>
      <c r="E125" s="3">
        <v>5047730</v>
      </c>
      <c r="F125" s="3">
        <v>0</v>
      </c>
      <c r="G125" s="3">
        <f t="shared" si="6"/>
        <v>5047730</v>
      </c>
      <c r="H125" s="3">
        <v>0</v>
      </c>
      <c r="I125" s="3">
        <v>5047730</v>
      </c>
      <c r="J125" s="3">
        <v>3554795</v>
      </c>
      <c r="K125" s="3">
        <f t="shared" si="7"/>
        <v>1492935</v>
      </c>
      <c r="M125" s="1"/>
    </row>
    <row r="126" spans="1:13" hidden="1" outlineLevel="1" x14ac:dyDescent="0.25">
      <c r="A126" s="6" t="s">
        <v>118</v>
      </c>
      <c r="B126" s="3">
        <v>0</v>
      </c>
      <c r="C126" s="3">
        <v>0</v>
      </c>
      <c r="D126" s="3">
        <v>0</v>
      </c>
      <c r="E126" s="3">
        <v>595622</v>
      </c>
      <c r="F126" s="3">
        <v>0</v>
      </c>
      <c r="G126" s="3">
        <f t="shared" si="6"/>
        <v>595622</v>
      </c>
      <c r="H126" s="3">
        <v>0</v>
      </c>
      <c r="I126" s="3">
        <v>595622</v>
      </c>
      <c r="J126" s="3">
        <v>0</v>
      </c>
      <c r="K126" s="3">
        <f t="shared" si="7"/>
        <v>595622</v>
      </c>
      <c r="M126" s="1"/>
    </row>
    <row r="127" spans="1:13" hidden="1" outlineLevel="1" x14ac:dyDescent="0.25">
      <c r="A127" s="6" t="s">
        <v>119</v>
      </c>
      <c r="B127" s="3">
        <v>0</v>
      </c>
      <c r="C127" s="3">
        <v>0</v>
      </c>
      <c r="D127" s="3">
        <v>0</v>
      </c>
      <c r="E127" s="3">
        <v>161770</v>
      </c>
      <c r="F127" s="3">
        <v>0</v>
      </c>
      <c r="G127" s="3">
        <f t="shared" si="6"/>
        <v>161770</v>
      </c>
      <c r="H127" s="3">
        <v>0</v>
      </c>
      <c r="I127" s="3">
        <v>161770</v>
      </c>
      <c r="J127" s="3">
        <v>900000</v>
      </c>
      <c r="K127" s="3">
        <f t="shared" si="7"/>
        <v>-738230</v>
      </c>
      <c r="M127" s="1"/>
    </row>
    <row r="128" spans="1:13" hidden="1" outlineLevel="1" x14ac:dyDescent="0.25">
      <c r="A128" s="6" t="s">
        <v>120</v>
      </c>
      <c r="B128" s="3">
        <v>0</v>
      </c>
      <c r="C128" s="3">
        <v>0</v>
      </c>
      <c r="D128" s="3">
        <v>0</v>
      </c>
      <c r="E128" s="3">
        <v>0</v>
      </c>
      <c r="F128" s="3">
        <v>0</v>
      </c>
      <c r="G128" s="3">
        <f t="shared" si="6"/>
        <v>0</v>
      </c>
      <c r="H128" s="3">
        <v>0</v>
      </c>
      <c r="I128" s="3">
        <v>0</v>
      </c>
      <c r="J128" s="3">
        <v>-500000</v>
      </c>
      <c r="K128" s="3">
        <f t="shared" si="7"/>
        <v>500000</v>
      </c>
      <c r="M128" s="1"/>
    </row>
    <row r="129" spans="1:13" collapsed="1" x14ac:dyDescent="0.25">
      <c r="A129" s="2" t="s">
        <v>121</v>
      </c>
      <c r="B129" s="3">
        <v>0</v>
      </c>
      <c r="C129" s="3">
        <v>819075</v>
      </c>
      <c r="D129" s="3">
        <v>0</v>
      </c>
      <c r="E129" s="3">
        <v>343480</v>
      </c>
      <c r="F129" s="3">
        <v>0</v>
      </c>
      <c r="G129" s="3">
        <f t="shared" si="6"/>
        <v>1162555</v>
      </c>
      <c r="H129" s="3">
        <v>0</v>
      </c>
      <c r="I129" s="3">
        <v>1162555</v>
      </c>
      <c r="J129" s="3">
        <v>2254641</v>
      </c>
      <c r="K129" s="3">
        <f t="shared" si="7"/>
        <v>-1092086</v>
      </c>
      <c r="M129" s="1"/>
    </row>
    <row r="130" spans="1:13" hidden="1" outlineLevel="1" x14ac:dyDescent="0.25">
      <c r="A130" s="6" t="s">
        <v>122</v>
      </c>
      <c r="B130" s="3">
        <v>0</v>
      </c>
      <c r="C130" s="3">
        <v>819075</v>
      </c>
      <c r="D130" s="3">
        <v>0</v>
      </c>
      <c r="E130" s="3">
        <v>343480</v>
      </c>
      <c r="F130" s="3">
        <v>0</v>
      </c>
      <c r="G130" s="3">
        <f t="shared" si="6"/>
        <v>1162555</v>
      </c>
      <c r="H130" s="3">
        <v>0</v>
      </c>
      <c r="I130" s="3">
        <v>1162555</v>
      </c>
      <c r="J130" s="3">
        <v>2244641</v>
      </c>
      <c r="K130" s="3">
        <f t="shared" si="7"/>
        <v>-1082086</v>
      </c>
      <c r="M130" s="1"/>
    </row>
    <row r="131" spans="1:13" hidden="1" outlineLevel="1" x14ac:dyDescent="0.25">
      <c r="A131" s="6" t="s">
        <v>123</v>
      </c>
      <c r="B131" s="3">
        <v>0</v>
      </c>
      <c r="C131" s="3">
        <v>0</v>
      </c>
      <c r="D131" s="3">
        <v>0</v>
      </c>
      <c r="E131" s="3">
        <v>0</v>
      </c>
      <c r="F131" s="3">
        <v>0</v>
      </c>
      <c r="G131" s="3">
        <f t="shared" si="6"/>
        <v>0</v>
      </c>
      <c r="H131" s="3">
        <v>0</v>
      </c>
      <c r="I131" s="3">
        <v>0</v>
      </c>
      <c r="J131" s="3">
        <v>10000</v>
      </c>
      <c r="K131" s="3">
        <f t="shared" si="7"/>
        <v>-10000</v>
      </c>
      <c r="M131" s="1"/>
    </row>
    <row r="132" spans="1:13" collapsed="1" x14ac:dyDescent="0.25">
      <c r="A132" s="2" t="s">
        <v>124</v>
      </c>
      <c r="B132" s="3">
        <v>-20365623</v>
      </c>
      <c r="C132" s="3">
        <v>69618297</v>
      </c>
      <c r="D132" s="3">
        <v>31000003</v>
      </c>
      <c r="E132" s="3">
        <v>61661066</v>
      </c>
      <c r="F132" s="3">
        <v>0</v>
      </c>
      <c r="G132" s="3">
        <f t="shared" si="6"/>
        <v>141913743</v>
      </c>
      <c r="H132" s="3">
        <v>0</v>
      </c>
      <c r="I132" s="3">
        <f>+SUM(I133:I145)</f>
        <v>141171523</v>
      </c>
      <c r="J132" s="3">
        <v>139071951</v>
      </c>
      <c r="K132" s="3">
        <f t="shared" si="7"/>
        <v>2099572</v>
      </c>
      <c r="M132" s="1"/>
    </row>
    <row r="133" spans="1:13" hidden="1" outlineLevel="1" x14ac:dyDescent="0.25">
      <c r="A133" s="6" t="s">
        <v>125</v>
      </c>
      <c r="B133" s="3">
        <v>0</v>
      </c>
      <c r="C133" s="3">
        <v>9717571</v>
      </c>
      <c r="D133" s="3">
        <v>0</v>
      </c>
      <c r="E133" s="3">
        <v>254700</v>
      </c>
      <c r="F133" s="3">
        <v>0</v>
      </c>
      <c r="G133" s="3">
        <f t="shared" si="6"/>
        <v>9972271</v>
      </c>
      <c r="H133" s="3">
        <v>0</v>
      </c>
      <c r="I133" s="3">
        <v>9972271</v>
      </c>
      <c r="J133" s="3">
        <v>8928717</v>
      </c>
      <c r="K133" s="3">
        <f t="shared" si="7"/>
        <v>1043554</v>
      </c>
      <c r="M133" s="1"/>
    </row>
    <row r="134" spans="1:13" hidden="1" outlineLevel="1" x14ac:dyDescent="0.25">
      <c r="A134" s="6" t="s">
        <v>126</v>
      </c>
      <c r="B134" s="3">
        <v>0</v>
      </c>
      <c r="C134" s="3">
        <v>4755192</v>
      </c>
      <c r="D134" s="3">
        <v>0</v>
      </c>
      <c r="E134" s="3">
        <v>67332</v>
      </c>
      <c r="F134" s="3">
        <v>0</v>
      </c>
      <c r="G134" s="3">
        <f t="shared" si="6"/>
        <v>4822524</v>
      </c>
      <c r="H134" s="3">
        <v>0</v>
      </c>
      <c r="I134" s="3">
        <v>4822524</v>
      </c>
      <c r="J134" s="3">
        <v>3537738</v>
      </c>
      <c r="K134" s="3">
        <f t="shared" si="7"/>
        <v>1284786</v>
      </c>
      <c r="M134" s="1"/>
    </row>
    <row r="135" spans="1:13" hidden="1" outlineLevel="1" x14ac:dyDescent="0.25">
      <c r="A135" s="6" t="s">
        <v>127</v>
      </c>
      <c r="B135" s="3">
        <v>-930000</v>
      </c>
      <c r="C135" s="3">
        <v>0</v>
      </c>
      <c r="D135" s="3">
        <v>0</v>
      </c>
      <c r="E135" s="3">
        <v>5070821</v>
      </c>
      <c r="F135" s="3">
        <v>0</v>
      </c>
      <c r="G135" s="3">
        <f t="shared" si="6"/>
        <v>4140821</v>
      </c>
      <c r="H135" s="3">
        <v>0</v>
      </c>
      <c r="I135" s="3">
        <v>4140821</v>
      </c>
      <c r="J135" s="3">
        <v>4070000</v>
      </c>
      <c r="K135" s="3">
        <f t="shared" si="7"/>
        <v>70821</v>
      </c>
      <c r="M135" s="1"/>
    </row>
    <row r="136" spans="1:13" hidden="1" outlineLevel="1" x14ac:dyDescent="0.25">
      <c r="A136" s="6" t="s">
        <v>128</v>
      </c>
      <c r="B136" s="3">
        <v>-18770622</v>
      </c>
      <c r="C136" s="3">
        <v>27387300</v>
      </c>
      <c r="D136" s="3">
        <v>0</v>
      </c>
      <c r="E136" s="3">
        <v>24150254</v>
      </c>
      <c r="F136" s="3">
        <v>0</v>
      </c>
      <c r="G136" s="3">
        <f t="shared" si="6"/>
        <v>32766932</v>
      </c>
      <c r="H136" s="3">
        <v>0</v>
      </c>
      <c r="I136" s="3">
        <v>32766932</v>
      </c>
      <c r="J136" s="3">
        <v>30444416</v>
      </c>
      <c r="K136" s="3">
        <f t="shared" si="7"/>
        <v>2322516</v>
      </c>
      <c r="M136" s="1"/>
    </row>
    <row r="137" spans="1:13" hidden="1" outlineLevel="1" x14ac:dyDescent="0.25">
      <c r="A137" s="6" t="s">
        <v>129</v>
      </c>
      <c r="B137" s="3">
        <v>-285000</v>
      </c>
      <c r="C137" s="3">
        <v>13015082</v>
      </c>
      <c r="D137" s="3">
        <v>0</v>
      </c>
      <c r="E137" s="3">
        <v>800373</v>
      </c>
      <c r="F137" s="3">
        <v>0</v>
      </c>
      <c r="G137" s="3">
        <f t="shared" si="6"/>
        <v>13530455</v>
      </c>
      <c r="H137" s="3">
        <v>0</v>
      </c>
      <c r="I137" s="3">
        <v>13530455</v>
      </c>
      <c r="J137" s="3">
        <v>15815938</v>
      </c>
      <c r="K137" s="3">
        <f t="shared" si="7"/>
        <v>-2285483</v>
      </c>
      <c r="M137" s="1"/>
    </row>
    <row r="138" spans="1:13" hidden="1" outlineLevel="1" x14ac:dyDescent="0.25">
      <c r="A138" s="6" t="s">
        <v>130</v>
      </c>
      <c r="B138" s="3">
        <v>-380001</v>
      </c>
      <c r="C138" s="3">
        <v>10543152</v>
      </c>
      <c r="D138" s="3">
        <v>0</v>
      </c>
      <c r="E138" s="3">
        <v>20792317</v>
      </c>
      <c r="F138" s="3">
        <v>0</v>
      </c>
      <c r="G138" s="3">
        <f t="shared" si="6"/>
        <v>30955468</v>
      </c>
      <c r="H138" s="3">
        <v>0</v>
      </c>
      <c r="I138" s="3">
        <v>30955468</v>
      </c>
      <c r="J138" s="3">
        <v>30375071</v>
      </c>
      <c r="K138" s="3">
        <f t="shared" si="7"/>
        <v>580397</v>
      </c>
      <c r="M138" s="1"/>
    </row>
    <row r="139" spans="1:13" hidden="1" outlineLevel="1" x14ac:dyDescent="0.25">
      <c r="A139" s="6" t="s">
        <v>131</v>
      </c>
      <c r="B139" s="3">
        <v>0</v>
      </c>
      <c r="C139" s="3">
        <v>0</v>
      </c>
      <c r="D139" s="3">
        <v>0</v>
      </c>
      <c r="E139" s="3">
        <v>10039034</v>
      </c>
      <c r="F139" s="3">
        <v>0</v>
      </c>
      <c r="G139" s="3">
        <f t="shared" si="6"/>
        <v>10039034</v>
      </c>
      <c r="H139" s="3">
        <v>0</v>
      </c>
      <c r="I139" s="3">
        <v>10039034</v>
      </c>
      <c r="J139" s="3">
        <v>9435068</v>
      </c>
      <c r="K139" s="3">
        <f t="shared" si="7"/>
        <v>603966</v>
      </c>
      <c r="M139" s="1"/>
    </row>
    <row r="140" spans="1:13" hidden="1" outlineLevel="1" x14ac:dyDescent="0.25">
      <c r="A140" s="6" t="s">
        <v>132</v>
      </c>
      <c r="B140" s="3">
        <v>0</v>
      </c>
      <c r="C140" s="3">
        <v>0</v>
      </c>
      <c r="D140" s="3">
        <v>0</v>
      </c>
      <c r="E140" s="3">
        <v>0</v>
      </c>
      <c r="F140" s="3">
        <v>0</v>
      </c>
      <c r="G140" s="3">
        <f t="shared" si="6"/>
        <v>0</v>
      </c>
      <c r="H140" s="3">
        <v>0</v>
      </c>
      <c r="I140" s="3">
        <v>0</v>
      </c>
      <c r="J140" s="3">
        <v>540000</v>
      </c>
      <c r="K140" s="3">
        <f t="shared" si="7"/>
        <v>-540000</v>
      </c>
      <c r="M140" s="1"/>
    </row>
    <row r="141" spans="1:13" hidden="1" outlineLevel="1" x14ac:dyDescent="0.25">
      <c r="A141" s="6" t="s">
        <v>133</v>
      </c>
      <c r="B141" s="3">
        <v>0</v>
      </c>
      <c r="C141" s="3">
        <v>0</v>
      </c>
      <c r="D141" s="3">
        <v>31000003</v>
      </c>
      <c r="E141" s="3">
        <v>0</v>
      </c>
      <c r="F141" s="3">
        <v>0</v>
      </c>
      <c r="G141" s="3">
        <f t="shared" si="6"/>
        <v>31000003</v>
      </c>
      <c r="H141" s="3">
        <v>0</v>
      </c>
      <c r="I141" s="3">
        <v>31000003</v>
      </c>
      <c r="J141" s="3">
        <v>31000003</v>
      </c>
      <c r="K141" s="3">
        <f t="shared" si="7"/>
        <v>0</v>
      </c>
      <c r="M141" s="1"/>
    </row>
    <row r="142" spans="1:13" hidden="1" outlineLevel="1" x14ac:dyDescent="0.25">
      <c r="A142" s="6" t="s">
        <v>134</v>
      </c>
      <c r="B142" s="3">
        <v>0</v>
      </c>
      <c r="C142" s="3">
        <v>4200000</v>
      </c>
      <c r="D142" s="3">
        <v>0</v>
      </c>
      <c r="E142" s="3">
        <v>0</v>
      </c>
      <c r="F142" s="3">
        <v>0</v>
      </c>
      <c r="G142" s="3">
        <f t="shared" si="6"/>
        <v>4200000</v>
      </c>
      <c r="H142" s="3">
        <v>0</v>
      </c>
      <c r="I142" s="3">
        <v>4200000</v>
      </c>
      <c r="J142" s="3">
        <v>4200000</v>
      </c>
      <c r="K142" s="3">
        <f t="shared" si="7"/>
        <v>0</v>
      </c>
      <c r="M142" s="1"/>
    </row>
    <row r="143" spans="1:13" hidden="1" outlineLevel="1" x14ac:dyDescent="0.25">
      <c r="A143" s="6" t="s">
        <v>135</v>
      </c>
      <c r="B143" s="3">
        <v>0</v>
      </c>
      <c r="C143" s="3">
        <v>0</v>
      </c>
      <c r="D143" s="3">
        <v>0</v>
      </c>
      <c r="E143" s="3">
        <v>46000</v>
      </c>
      <c r="F143" s="3">
        <v>0</v>
      </c>
      <c r="G143" s="3">
        <f t="shared" si="6"/>
        <v>46000</v>
      </c>
      <c r="H143" s="3">
        <v>0</v>
      </c>
      <c r="I143" s="3">
        <v>46000</v>
      </c>
      <c r="J143" s="3">
        <v>250000</v>
      </c>
      <c r="K143" s="3">
        <f t="shared" si="7"/>
        <v>-204000</v>
      </c>
      <c r="M143" s="1"/>
    </row>
    <row r="144" spans="1:13" hidden="1" outlineLevel="1" x14ac:dyDescent="0.25">
      <c r="A144" s="6" t="s">
        <v>136</v>
      </c>
      <c r="B144" s="3">
        <v>0</v>
      </c>
      <c r="C144" s="3">
        <v>0</v>
      </c>
      <c r="D144" s="3">
        <v>0</v>
      </c>
      <c r="E144" s="3">
        <v>440235</v>
      </c>
      <c r="F144" s="3">
        <v>0</v>
      </c>
      <c r="G144" s="3">
        <f t="shared" si="6"/>
        <v>440235</v>
      </c>
      <c r="H144" s="3">
        <v>0</v>
      </c>
      <c r="I144" s="3">
        <v>440235</v>
      </c>
      <c r="J144" s="3">
        <v>475000</v>
      </c>
      <c r="K144" s="3">
        <f t="shared" si="7"/>
        <v>-34765</v>
      </c>
      <c r="M144" s="1"/>
    </row>
    <row r="145" spans="1:13" hidden="1" outlineLevel="1" x14ac:dyDescent="0.25">
      <c r="A145" s="6" t="s">
        <v>305</v>
      </c>
      <c r="B145" s="3">
        <v>-742220</v>
      </c>
      <c r="C145" s="3">
        <v>0</v>
      </c>
      <c r="D145" s="3">
        <v>0</v>
      </c>
      <c r="E145" s="3">
        <v>0</v>
      </c>
      <c r="F145" s="3">
        <v>0</v>
      </c>
      <c r="G145" s="3">
        <f t="shared" ref="G145" si="8">+B145+C145+D145+E145+F145</f>
        <v>-742220</v>
      </c>
      <c r="H145" s="3">
        <v>0</v>
      </c>
      <c r="I145" s="3">
        <v>-742220</v>
      </c>
      <c r="J145" s="3">
        <v>0</v>
      </c>
      <c r="K145" s="3">
        <f t="shared" ref="K145" si="9">+I145-J145</f>
        <v>-742220</v>
      </c>
      <c r="M145" s="1"/>
    </row>
    <row r="146" spans="1:13" collapsed="1" x14ac:dyDescent="0.25">
      <c r="A146" s="2" t="s">
        <v>137</v>
      </c>
      <c r="B146" s="3">
        <v>-4041253</v>
      </c>
      <c r="C146" s="3">
        <v>0</v>
      </c>
      <c r="D146" s="3">
        <v>0</v>
      </c>
      <c r="E146" s="3">
        <v>587851</v>
      </c>
      <c r="F146" s="3">
        <v>0</v>
      </c>
      <c r="G146" s="3">
        <f t="shared" si="6"/>
        <v>-3453402</v>
      </c>
      <c r="H146" s="3">
        <v>-73210178</v>
      </c>
      <c r="I146" s="3">
        <v>-76663580</v>
      </c>
      <c r="J146" s="3">
        <v>-108934753</v>
      </c>
      <c r="K146" s="3">
        <f t="shared" si="7"/>
        <v>32271173</v>
      </c>
      <c r="M146" s="1"/>
    </row>
    <row r="147" spans="1:13" hidden="1" outlineLevel="1" x14ac:dyDescent="0.25">
      <c r="A147" s="6" t="s">
        <v>138</v>
      </c>
      <c r="B147" s="3">
        <v>0</v>
      </c>
      <c r="C147" s="3">
        <v>0</v>
      </c>
      <c r="D147" s="3">
        <v>0</v>
      </c>
      <c r="E147" s="3">
        <v>449813</v>
      </c>
      <c r="F147" s="3">
        <v>0</v>
      </c>
      <c r="G147" s="3">
        <f t="shared" si="6"/>
        <v>449813</v>
      </c>
      <c r="H147" s="3">
        <v>-5099801</v>
      </c>
      <c r="I147" s="3">
        <v>-4649988</v>
      </c>
      <c r="J147" s="3">
        <v>-4425000</v>
      </c>
      <c r="K147" s="3">
        <f t="shared" si="7"/>
        <v>-224988</v>
      </c>
      <c r="M147" s="1"/>
    </row>
    <row r="148" spans="1:13" hidden="1" outlineLevel="1" x14ac:dyDescent="0.25">
      <c r="A148" s="6" t="s">
        <v>139</v>
      </c>
      <c r="B148" s="3">
        <v>-4041253</v>
      </c>
      <c r="C148" s="3">
        <v>0</v>
      </c>
      <c r="D148" s="3">
        <v>0</v>
      </c>
      <c r="E148" s="3">
        <v>0</v>
      </c>
      <c r="F148" s="3">
        <v>0</v>
      </c>
      <c r="G148" s="3">
        <f t="shared" si="6"/>
        <v>-4041253</v>
      </c>
      <c r="H148" s="3">
        <v>0</v>
      </c>
      <c r="I148" s="3">
        <v>-4041253</v>
      </c>
      <c r="J148" s="3">
        <v>-4041253</v>
      </c>
      <c r="K148" s="3">
        <f t="shared" si="7"/>
        <v>0</v>
      </c>
      <c r="M148" s="1"/>
    </row>
    <row r="149" spans="1:13" hidden="1" outlineLevel="1" x14ac:dyDescent="0.25">
      <c r="A149" s="6" t="s">
        <v>140</v>
      </c>
      <c r="B149" s="3">
        <v>0</v>
      </c>
      <c r="C149" s="3">
        <v>0</v>
      </c>
      <c r="D149" s="3">
        <v>0</v>
      </c>
      <c r="E149" s="3">
        <v>0</v>
      </c>
      <c r="F149" s="3">
        <v>0</v>
      </c>
      <c r="G149" s="3">
        <f t="shared" si="6"/>
        <v>0</v>
      </c>
      <c r="H149" s="3">
        <v>-69260458</v>
      </c>
      <c r="I149" s="3">
        <v>-69260458</v>
      </c>
      <c r="J149" s="3">
        <v>-103508503</v>
      </c>
      <c r="K149" s="3">
        <f t="shared" si="7"/>
        <v>34248045</v>
      </c>
      <c r="M149" s="1"/>
    </row>
    <row r="150" spans="1:13" hidden="1" outlineLevel="1" x14ac:dyDescent="0.25">
      <c r="A150" s="6" t="s">
        <v>141</v>
      </c>
      <c r="B150" s="3">
        <v>0</v>
      </c>
      <c r="C150" s="3">
        <v>0</v>
      </c>
      <c r="D150" s="3">
        <v>0</v>
      </c>
      <c r="E150" s="3">
        <v>138038</v>
      </c>
      <c r="F150" s="3">
        <v>0</v>
      </c>
      <c r="G150" s="3">
        <f t="shared" si="6"/>
        <v>138038</v>
      </c>
      <c r="H150" s="3">
        <v>1150081</v>
      </c>
      <c r="I150" s="3">
        <v>1288119</v>
      </c>
      <c r="J150" s="3">
        <v>3040003</v>
      </c>
      <c r="K150" s="3">
        <f t="shared" si="7"/>
        <v>-1751884</v>
      </c>
      <c r="M150" s="1"/>
    </row>
    <row r="151" spans="1:13" collapsed="1" x14ac:dyDescent="0.25">
      <c r="A151" s="2" t="s">
        <v>142</v>
      </c>
      <c r="B151" s="3">
        <v>-333348236</v>
      </c>
      <c r="C151" s="3">
        <v>2875949</v>
      </c>
      <c r="D151" s="3">
        <v>0</v>
      </c>
      <c r="E151" s="3">
        <v>103280562</v>
      </c>
      <c r="F151" s="3">
        <v>66517779</v>
      </c>
      <c r="G151" s="3">
        <f t="shared" si="6"/>
        <v>-160673946</v>
      </c>
      <c r="H151" s="3">
        <v>140860434</v>
      </c>
      <c r="I151" s="3">
        <v>-19813512</v>
      </c>
      <c r="J151" s="3">
        <v>19901469</v>
      </c>
      <c r="K151" s="3">
        <f t="shared" si="7"/>
        <v>-39714981</v>
      </c>
      <c r="M151" s="1"/>
    </row>
    <row r="152" spans="1:13" hidden="1" outlineLevel="1" x14ac:dyDescent="0.25">
      <c r="A152" s="6" t="s">
        <v>143</v>
      </c>
      <c r="B152" s="3">
        <v>0</v>
      </c>
      <c r="C152" s="3">
        <v>0</v>
      </c>
      <c r="D152" s="3">
        <v>0</v>
      </c>
      <c r="E152" s="3">
        <v>0</v>
      </c>
      <c r="F152" s="3">
        <v>0</v>
      </c>
      <c r="G152" s="3">
        <f t="shared" si="6"/>
        <v>0</v>
      </c>
      <c r="H152" s="3">
        <v>0</v>
      </c>
      <c r="I152" s="3">
        <v>0</v>
      </c>
      <c r="J152" s="3">
        <v>-20000000</v>
      </c>
      <c r="K152" s="3">
        <f t="shared" si="7"/>
        <v>20000000</v>
      </c>
      <c r="M152" s="1"/>
    </row>
    <row r="153" spans="1:13" hidden="1" outlineLevel="1" x14ac:dyDescent="0.25">
      <c r="A153" s="6" t="s">
        <v>144</v>
      </c>
      <c r="B153" s="3">
        <v>-27689295</v>
      </c>
      <c r="C153" s="3">
        <v>0</v>
      </c>
      <c r="D153" s="3">
        <v>0</v>
      </c>
      <c r="E153" s="3">
        <v>0</v>
      </c>
      <c r="F153" s="3">
        <v>5957901</v>
      </c>
      <c r="G153" s="3">
        <f t="shared" si="6"/>
        <v>-21731394</v>
      </c>
      <c r="H153" s="3">
        <v>0</v>
      </c>
      <c r="I153" s="3">
        <v>-21731394</v>
      </c>
      <c r="J153" s="3">
        <v>-21731393</v>
      </c>
      <c r="K153" s="3">
        <f t="shared" si="7"/>
        <v>-1</v>
      </c>
      <c r="M153" s="1"/>
    </row>
    <row r="154" spans="1:13" hidden="1" outlineLevel="1" x14ac:dyDescent="0.25">
      <c r="A154" s="6" t="s">
        <v>145</v>
      </c>
      <c r="B154" s="3">
        <v>0</v>
      </c>
      <c r="C154" s="3">
        <v>2853953</v>
      </c>
      <c r="D154" s="3">
        <v>0</v>
      </c>
      <c r="E154" s="3">
        <v>2879010</v>
      </c>
      <c r="F154" s="3">
        <v>0</v>
      </c>
      <c r="G154" s="3">
        <f t="shared" si="6"/>
        <v>5732963</v>
      </c>
      <c r="H154" s="3">
        <v>0</v>
      </c>
      <c r="I154" s="3">
        <v>5732963</v>
      </c>
      <c r="J154" s="3">
        <v>2748673</v>
      </c>
      <c r="K154" s="3">
        <f t="shared" si="7"/>
        <v>2984290</v>
      </c>
      <c r="M154" s="1"/>
    </row>
    <row r="155" spans="1:13" hidden="1" outlineLevel="1" x14ac:dyDescent="0.25">
      <c r="A155" s="6" t="s">
        <v>146</v>
      </c>
      <c r="B155" s="3">
        <v>-4263942</v>
      </c>
      <c r="C155" s="3">
        <v>0</v>
      </c>
      <c r="D155" s="3">
        <v>0</v>
      </c>
      <c r="E155" s="3">
        <v>1499942</v>
      </c>
      <c r="F155" s="3">
        <v>378294</v>
      </c>
      <c r="G155" s="3">
        <f t="shared" si="6"/>
        <v>-2385706</v>
      </c>
      <c r="H155" s="3">
        <v>0</v>
      </c>
      <c r="I155" s="3">
        <v>-2385706</v>
      </c>
      <c r="J155" s="3">
        <v>-2514864</v>
      </c>
      <c r="K155" s="3">
        <f t="shared" si="7"/>
        <v>129158</v>
      </c>
      <c r="M155" s="1"/>
    </row>
    <row r="156" spans="1:13" hidden="1" outlineLevel="1" x14ac:dyDescent="0.25">
      <c r="A156" s="6" t="s">
        <v>147</v>
      </c>
      <c r="B156" s="3">
        <v>-4475016</v>
      </c>
      <c r="C156" s="3">
        <v>0</v>
      </c>
      <c r="D156" s="3">
        <v>0</v>
      </c>
      <c r="E156" s="3">
        <v>4788593</v>
      </c>
      <c r="F156" s="3">
        <v>707940</v>
      </c>
      <c r="G156" s="3">
        <f t="shared" si="6"/>
        <v>1021517</v>
      </c>
      <c r="H156" s="3">
        <v>0</v>
      </c>
      <c r="I156" s="3">
        <v>1021517</v>
      </c>
      <c r="J156" s="3">
        <v>-2446910</v>
      </c>
      <c r="K156" s="3">
        <f t="shared" si="7"/>
        <v>3468427</v>
      </c>
      <c r="M156" s="1"/>
    </row>
    <row r="157" spans="1:13" hidden="1" outlineLevel="1" x14ac:dyDescent="0.25">
      <c r="A157" s="6" t="s">
        <v>148</v>
      </c>
      <c r="B157" s="3">
        <v>-6627912</v>
      </c>
      <c r="C157" s="3">
        <v>0</v>
      </c>
      <c r="D157" s="3">
        <v>0</v>
      </c>
      <c r="E157" s="3">
        <v>2413096</v>
      </c>
      <c r="F157" s="3">
        <v>959226</v>
      </c>
      <c r="G157" s="3">
        <f t="shared" si="6"/>
        <v>-3255590</v>
      </c>
      <c r="H157" s="3">
        <v>0</v>
      </c>
      <c r="I157" s="3">
        <v>-3255590</v>
      </c>
      <c r="J157" s="3">
        <v>-4276025</v>
      </c>
      <c r="K157" s="3">
        <f t="shared" si="7"/>
        <v>1020435</v>
      </c>
      <c r="M157" s="1"/>
    </row>
    <row r="158" spans="1:13" hidden="1" outlineLevel="1" x14ac:dyDescent="0.25">
      <c r="A158" s="6" t="s">
        <v>149</v>
      </c>
      <c r="B158" s="3">
        <v>-8344830</v>
      </c>
      <c r="C158" s="3">
        <v>0</v>
      </c>
      <c r="D158" s="3">
        <v>0</v>
      </c>
      <c r="E158" s="3">
        <v>3085689</v>
      </c>
      <c r="F158" s="3">
        <v>1284123</v>
      </c>
      <c r="G158" s="3">
        <f t="shared" si="6"/>
        <v>-3975018</v>
      </c>
      <c r="H158" s="3">
        <v>0</v>
      </c>
      <c r="I158" s="3">
        <v>-3975018</v>
      </c>
      <c r="J158" s="3">
        <v>-5219147</v>
      </c>
      <c r="K158" s="3">
        <f t="shared" si="7"/>
        <v>1244129</v>
      </c>
      <c r="M158" s="1"/>
    </row>
    <row r="159" spans="1:13" hidden="1" outlineLevel="1" x14ac:dyDescent="0.25">
      <c r="A159" s="6" t="s">
        <v>150</v>
      </c>
      <c r="B159" s="3">
        <v>-11569959</v>
      </c>
      <c r="C159" s="3">
        <v>0</v>
      </c>
      <c r="D159" s="3">
        <v>0</v>
      </c>
      <c r="E159" s="3">
        <v>2086874</v>
      </c>
      <c r="F159" s="3">
        <v>1229640</v>
      </c>
      <c r="G159" s="3">
        <f t="shared" si="6"/>
        <v>-8253445</v>
      </c>
      <c r="H159" s="3">
        <v>0</v>
      </c>
      <c r="I159" s="3">
        <v>-8253445</v>
      </c>
      <c r="J159" s="3">
        <v>-6379342</v>
      </c>
      <c r="K159" s="3">
        <f t="shared" si="7"/>
        <v>-1874103</v>
      </c>
      <c r="M159" s="1"/>
    </row>
    <row r="160" spans="1:13" hidden="1" outlineLevel="1" x14ac:dyDescent="0.25">
      <c r="A160" s="6" t="s">
        <v>151</v>
      </c>
      <c r="B160" s="3">
        <v>-199848</v>
      </c>
      <c r="C160" s="3">
        <v>0</v>
      </c>
      <c r="D160" s="3">
        <v>0</v>
      </c>
      <c r="E160" s="3">
        <v>270240</v>
      </c>
      <c r="F160" s="3">
        <v>28131</v>
      </c>
      <c r="G160" s="3">
        <f t="shared" si="6"/>
        <v>98523</v>
      </c>
      <c r="H160" s="3">
        <v>0</v>
      </c>
      <c r="I160" s="3">
        <v>98523</v>
      </c>
      <c r="J160" s="3">
        <v>228816</v>
      </c>
      <c r="K160" s="3">
        <f t="shared" si="7"/>
        <v>-130293</v>
      </c>
      <c r="M160" s="1"/>
    </row>
    <row r="161" spans="1:13" hidden="1" outlineLevel="1" x14ac:dyDescent="0.25">
      <c r="A161" s="6" t="s">
        <v>152</v>
      </c>
      <c r="B161" s="3">
        <v>-37983648</v>
      </c>
      <c r="C161" s="3">
        <v>0</v>
      </c>
      <c r="D161" s="3">
        <v>0</v>
      </c>
      <c r="E161" s="3">
        <v>13518108</v>
      </c>
      <c r="F161" s="3">
        <v>5022777</v>
      </c>
      <c r="G161" s="3">
        <f t="shared" si="6"/>
        <v>-19442763</v>
      </c>
      <c r="H161" s="3">
        <v>0</v>
      </c>
      <c r="I161" s="3">
        <v>-19442763</v>
      </c>
      <c r="J161" s="3">
        <v>-22223906</v>
      </c>
      <c r="K161" s="3">
        <f t="shared" si="7"/>
        <v>2781143</v>
      </c>
      <c r="M161" s="1"/>
    </row>
    <row r="162" spans="1:13" hidden="1" outlineLevel="1" x14ac:dyDescent="0.25">
      <c r="A162" s="6" t="s">
        <v>153</v>
      </c>
      <c r="B162" s="3">
        <v>-52721595</v>
      </c>
      <c r="C162" s="3">
        <v>0</v>
      </c>
      <c r="D162" s="3">
        <v>0</v>
      </c>
      <c r="E162" s="3">
        <v>14142883</v>
      </c>
      <c r="F162" s="3">
        <v>8331090</v>
      </c>
      <c r="G162" s="3">
        <f t="shared" si="6"/>
        <v>-30247622</v>
      </c>
      <c r="H162" s="3">
        <v>0</v>
      </c>
      <c r="I162" s="3">
        <v>-30247622</v>
      </c>
      <c r="J162" s="3">
        <v>-31488148</v>
      </c>
      <c r="K162" s="3">
        <f t="shared" si="7"/>
        <v>1240526</v>
      </c>
      <c r="M162" s="1"/>
    </row>
    <row r="163" spans="1:13" hidden="1" outlineLevel="1" x14ac:dyDescent="0.25">
      <c r="A163" s="6" t="s">
        <v>154</v>
      </c>
      <c r="B163" s="3">
        <v>-27922938</v>
      </c>
      <c r="C163" s="3">
        <v>0</v>
      </c>
      <c r="D163" s="3">
        <v>0</v>
      </c>
      <c r="E163" s="3">
        <v>5510570</v>
      </c>
      <c r="F163" s="3">
        <v>6548232</v>
      </c>
      <c r="G163" s="3">
        <f t="shared" si="6"/>
        <v>-15864136</v>
      </c>
      <c r="H163" s="3">
        <v>0</v>
      </c>
      <c r="I163" s="3">
        <v>-15864136</v>
      </c>
      <c r="J163" s="3">
        <v>-16402505</v>
      </c>
      <c r="K163" s="3">
        <f t="shared" si="7"/>
        <v>538369</v>
      </c>
      <c r="M163" s="1"/>
    </row>
    <row r="164" spans="1:13" hidden="1" outlineLevel="1" x14ac:dyDescent="0.25">
      <c r="A164" s="6" t="s">
        <v>155</v>
      </c>
      <c r="B164" s="3">
        <v>-6255336</v>
      </c>
      <c r="C164" s="3">
        <v>0</v>
      </c>
      <c r="D164" s="3">
        <v>0</v>
      </c>
      <c r="E164" s="3">
        <v>3463166</v>
      </c>
      <c r="F164" s="3">
        <v>2706561</v>
      </c>
      <c r="G164" s="3">
        <f t="shared" si="6"/>
        <v>-85609</v>
      </c>
      <c r="H164" s="3">
        <v>0</v>
      </c>
      <c r="I164" s="3">
        <v>-85609</v>
      </c>
      <c r="J164" s="3">
        <v>-1808700</v>
      </c>
      <c r="K164" s="3">
        <f t="shared" si="7"/>
        <v>1723091</v>
      </c>
      <c r="M164" s="1"/>
    </row>
    <row r="165" spans="1:13" hidden="1" outlineLevel="1" x14ac:dyDescent="0.25">
      <c r="A165" s="6" t="s">
        <v>156</v>
      </c>
      <c r="B165" s="3">
        <v>0</v>
      </c>
      <c r="C165" s="3">
        <v>0</v>
      </c>
      <c r="D165" s="3">
        <v>0</v>
      </c>
      <c r="E165" s="3">
        <v>111533</v>
      </c>
      <c r="F165" s="3">
        <v>0</v>
      </c>
      <c r="G165" s="3">
        <f t="shared" ref="G165:G198" si="10">+B165+C165+D165+E165+F165</f>
        <v>111533</v>
      </c>
      <c r="H165" s="3">
        <v>0</v>
      </c>
      <c r="I165" s="3">
        <v>111533</v>
      </c>
      <c r="J165" s="3">
        <v>0</v>
      </c>
      <c r="K165" s="3">
        <f t="shared" ref="K165:K198" si="11">+I165-J165</f>
        <v>111533</v>
      </c>
      <c r="M165" s="1"/>
    </row>
    <row r="166" spans="1:13" hidden="1" outlineLevel="1" x14ac:dyDescent="0.25">
      <c r="A166" s="6" t="s">
        <v>157</v>
      </c>
      <c r="B166" s="3">
        <v>-2804310</v>
      </c>
      <c r="C166" s="3">
        <v>0</v>
      </c>
      <c r="D166" s="3">
        <v>0</v>
      </c>
      <c r="E166" s="3">
        <v>2192315</v>
      </c>
      <c r="F166" s="3">
        <v>505131</v>
      </c>
      <c r="G166" s="3">
        <f t="shared" si="10"/>
        <v>-106864</v>
      </c>
      <c r="H166" s="3">
        <v>0</v>
      </c>
      <c r="I166" s="3">
        <v>-106864</v>
      </c>
      <c r="J166" s="3">
        <v>-1255417</v>
      </c>
      <c r="K166" s="3">
        <f t="shared" si="11"/>
        <v>1148553</v>
      </c>
      <c r="M166" s="1"/>
    </row>
    <row r="167" spans="1:13" hidden="1" outlineLevel="1" x14ac:dyDescent="0.25">
      <c r="A167" s="6" t="s">
        <v>158</v>
      </c>
      <c r="B167" s="3">
        <v>0</v>
      </c>
      <c r="C167" s="3">
        <v>0</v>
      </c>
      <c r="D167" s="3">
        <v>0</v>
      </c>
      <c r="E167" s="3">
        <v>0</v>
      </c>
      <c r="F167" s="3">
        <v>0</v>
      </c>
      <c r="G167" s="3">
        <f t="shared" si="10"/>
        <v>0</v>
      </c>
      <c r="H167" s="3">
        <v>0</v>
      </c>
      <c r="I167" s="3">
        <v>0</v>
      </c>
      <c r="J167" s="3">
        <v>0</v>
      </c>
      <c r="K167" s="3">
        <f t="shared" si="11"/>
        <v>0</v>
      </c>
      <c r="M167" s="1"/>
    </row>
    <row r="168" spans="1:13" hidden="1" outlineLevel="1" x14ac:dyDescent="0.25">
      <c r="A168" s="6" t="s">
        <v>159</v>
      </c>
      <c r="B168" s="3">
        <v>-3767658</v>
      </c>
      <c r="C168" s="3">
        <v>0</v>
      </c>
      <c r="D168" s="3">
        <v>0</v>
      </c>
      <c r="E168" s="3">
        <v>0</v>
      </c>
      <c r="F168" s="3">
        <v>903486</v>
      </c>
      <c r="G168" s="3">
        <f t="shared" si="10"/>
        <v>-2864172</v>
      </c>
      <c r="H168" s="3">
        <v>0</v>
      </c>
      <c r="I168" s="3">
        <v>-2864172</v>
      </c>
      <c r="J168" s="3">
        <v>-2864177</v>
      </c>
      <c r="K168" s="3">
        <f t="shared" si="11"/>
        <v>5</v>
      </c>
      <c r="M168" s="1"/>
    </row>
    <row r="169" spans="1:13" hidden="1" outlineLevel="1" x14ac:dyDescent="0.25">
      <c r="A169" s="6" t="s">
        <v>160</v>
      </c>
      <c r="B169" s="3">
        <v>-7268904</v>
      </c>
      <c r="C169" s="3">
        <v>0</v>
      </c>
      <c r="D169" s="3">
        <v>0</v>
      </c>
      <c r="E169" s="3">
        <v>0</v>
      </c>
      <c r="F169" s="3">
        <v>3417912</v>
      </c>
      <c r="G169" s="3">
        <f t="shared" si="10"/>
        <v>-3850992</v>
      </c>
      <c r="H169" s="3">
        <v>0</v>
      </c>
      <c r="I169" s="3">
        <v>-3850992</v>
      </c>
      <c r="J169" s="3">
        <v>-4008520</v>
      </c>
      <c r="K169" s="3">
        <f t="shared" si="11"/>
        <v>157528</v>
      </c>
      <c r="M169" s="1"/>
    </row>
    <row r="170" spans="1:13" hidden="1" outlineLevel="1" x14ac:dyDescent="0.25">
      <c r="A170" s="6" t="s">
        <v>161</v>
      </c>
      <c r="B170" s="3">
        <v>0</v>
      </c>
      <c r="C170" s="3">
        <v>0</v>
      </c>
      <c r="D170" s="3">
        <v>0</v>
      </c>
      <c r="E170" s="3">
        <v>1199911</v>
      </c>
      <c r="F170" s="3">
        <v>2326257</v>
      </c>
      <c r="G170" s="3">
        <f t="shared" si="10"/>
        <v>3526168</v>
      </c>
      <c r="H170" s="3">
        <v>0</v>
      </c>
      <c r="I170" s="3">
        <v>3526168</v>
      </c>
      <c r="J170" s="3">
        <v>0</v>
      </c>
      <c r="K170" s="3">
        <f t="shared" si="11"/>
        <v>3526168</v>
      </c>
      <c r="M170" s="1"/>
    </row>
    <row r="171" spans="1:13" hidden="1" outlineLevel="1" x14ac:dyDescent="0.25">
      <c r="A171" s="6" t="s">
        <v>162</v>
      </c>
      <c r="B171" s="3">
        <v>0</v>
      </c>
      <c r="C171" s="3">
        <v>0</v>
      </c>
      <c r="D171" s="3">
        <v>0</v>
      </c>
      <c r="E171" s="3">
        <v>300078</v>
      </c>
      <c r="F171" s="3">
        <v>0</v>
      </c>
      <c r="G171" s="3">
        <f t="shared" si="10"/>
        <v>300078</v>
      </c>
      <c r="H171" s="3">
        <v>0</v>
      </c>
      <c r="I171" s="3">
        <v>300078</v>
      </c>
      <c r="J171" s="3">
        <v>574170</v>
      </c>
      <c r="K171" s="3">
        <f t="shared" si="11"/>
        <v>-274092</v>
      </c>
      <c r="M171" s="1"/>
    </row>
    <row r="172" spans="1:13" hidden="1" outlineLevel="1" x14ac:dyDescent="0.25">
      <c r="A172" s="6" t="s">
        <v>163</v>
      </c>
      <c r="B172" s="3">
        <v>-2430825</v>
      </c>
      <c r="C172" s="3">
        <v>21996</v>
      </c>
      <c r="D172" s="3">
        <v>0</v>
      </c>
      <c r="E172" s="3">
        <v>1330613</v>
      </c>
      <c r="F172" s="3">
        <v>348705</v>
      </c>
      <c r="G172" s="3">
        <f t="shared" si="10"/>
        <v>-729511</v>
      </c>
      <c r="H172" s="3">
        <v>0</v>
      </c>
      <c r="I172" s="3">
        <v>-729511</v>
      </c>
      <c r="J172" s="3">
        <v>-717494</v>
      </c>
      <c r="K172" s="3">
        <f t="shared" si="11"/>
        <v>-12017</v>
      </c>
      <c r="M172" s="1"/>
    </row>
    <row r="173" spans="1:13" hidden="1" outlineLevel="1" x14ac:dyDescent="0.25">
      <c r="A173" s="6" t="s">
        <v>164</v>
      </c>
      <c r="B173" s="3">
        <v>-368787</v>
      </c>
      <c r="C173" s="3">
        <v>0</v>
      </c>
      <c r="D173" s="3">
        <v>0</v>
      </c>
      <c r="E173" s="3">
        <v>0</v>
      </c>
      <c r="F173" s="3">
        <v>225726</v>
      </c>
      <c r="G173" s="3">
        <f t="shared" si="10"/>
        <v>-143061</v>
      </c>
      <c r="H173" s="3">
        <v>0</v>
      </c>
      <c r="I173" s="3">
        <v>-143061</v>
      </c>
      <c r="J173" s="3">
        <v>-29224</v>
      </c>
      <c r="K173" s="3">
        <f t="shared" si="11"/>
        <v>-113837</v>
      </c>
      <c r="M173" s="1"/>
    </row>
    <row r="174" spans="1:13" hidden="1" outlineLevel="1" x14ac:dyDescent="0.25">
      <c r="A174" s="6" t="s">
        <v>165</v>
      </c>
      <c r="B174" s="3">
        <v>-1606395</v>
      </c>
      <c r="C174" s="3">
        <v>0</v>
      </c>
      <c r="D174" s="3">
        <v>0</v>
      </c>
      <c r="E174" s="3">
        <v>0</v>
      </c>
      <c r="F174" s="3">
        <v>569484</v>
      </c>
      <c r="G174" s="3">
        <f t="shared" si="10"/>
        <v>-1036911</v>
      </c>
      <c r="H174" s="3">
        <v>0</v>
      </c>
      <c r="I174" s="3">
        <v>-1036911</v>
      </c>
      <c r="J174" s="3">
        <v>-1039588</v>
      </c>
      <c r="K174" s="3">
        <f t="shared" si="11"/>
        <v>2677</v>
      </c>
      <c r="M174" s="1"/>
    </row>
    <row r="175" spans="1:13" hidden="1" outlineLevel="1" x14ac:dyDescent="0.25">
      <c r="A175" s="6" t="s">
        <v>166</v>
      </c>
      <c r="B175" s="3">
        <v>-8752329</v>
      </c>
      <c r="C175" s="3">
        <v>0</v>
      </c>
      <c r="D175" s="3">
        <v>0</v>
      </c>
      <c r="E175" s="3">
        <v>4518972</v>
      </c>
      <c r="F175" s="3">
        <v>961197</v>
      </c>
      <c r="G175" s="3">
        <f t="shared" si="10"/>
        <v>-3272160</v>
      </c>
      <c r="H175" s="3">
        <v>0</v>
      </c>
      <c r="I175" s="3">
        <v>-3272160</v>
      </c>
      <c r="J175" s="3">
        <v>-6090438</v>
      </c>
      <c r="K175" s="3">
        <f t="shared" si="11"/>
        <v>2818278</v>
      </c>
      <c r="M175" s="1"/>
    </row>
    <row r="176" spans="1:13" hidden="1" outlineLevel="1" x14ac:dyDescent="0.25">
      <c r="A176" s="6" t="s">
        <v>167</v>
      </c>
      <c r="B176" s="3">
        <v>0</v>
      </c>
      <c r="C176" s="3">
        <v>0</v>
      </c>
      <c r="D176" s="3">
        <v>0</v>
      </c>
      <c r="E176" s="3">
        <v>72532</v>
      </c>
      <c r="F176" s="3">
        <v>0</v>
      </c>
      <c r="G176" s="3">
        <f t="shared" si="10"/>
        <v>72532</v>
      </c>
      <c r="H176" s="3">
        <v>0</v>
      </c>
      <c r="I176" s="3">
        <v>72532</v>
      </c>
      <c r="J176" s="3">
        <v>72771</v>
      </c>
      <c r="K176" s="3">
        <f t="shared" si="11"/>
        <v>-239</v>
      </c>
      <c r="M176" s="1"/>
    </row>
    <row r="177" spans="1:13" hidden="1" outlineLevel="1" x14ac:dyDescent="0.25">
      <c r="A177" s="6" t="s">
        <v>168</v>
      </c>
      <c r="B177" s="3">
        <v>-2146824</v>
      </c>
      <c r="C177" s="3">
        <v>0</v>
      </c>
      <c r="D177" s="3">
        <v>0</v>
      </c>
      <c r="E177" s="3">
        <v>2301063</v>
      </c>
      <c r="F177" s="3">
        <v>428802</v>
      </c>
      <c r="G177" s="3">
        <f t="shared" si="10"/>
        <v>583041</v>
      </c>
      <c r="H177" s="3">
        <v>0</v>
      </c>
      <c r="I177" s="3">
        <v>583041</v>
      </c>
      <c r="J177" s="3">
        <v>317865</v>
      </c>
      <c r="K177" s="3">
        <f t="shared" si="11"/>
        <v>265176</v>
      </c>
      <c r="M177" s="1"/>
    </row>
    <row r="178" spans="1:13" hidden="1" outlineLevel="1" x14ac:dyDescent="0.25">
      <c r="A178" s="6" t="s">
        <v>169</v>
      </c>
      <c r="B178" s="3">
        <v>-3983046</v>
      </c>
      <c r="C178" s="3">
        <v>0</v>
      </c>
      <c r="D178" s="3">
        <v>0</v>
      </c>
      <c r="E178" s="3">
        <v>0</v>
      </c>
      <c r="F178" s="3">
        <v>3071481</v>
      </c>
      <c r="G178" s="3">
        <f t="shared" si="10"/>
        <v>-911565</v>
      </c>
      <c r="H178" s="3">
        <v>0</v>
      </c>
      <c r="I178" s="3">
        <v>-911565</v>
      </c>
      <c r="J178" s="3">
        <v>-911571</v>
      </c>
      <c r="K178" s="3">
        <f t="shared" si="11"/>
        <v>6</v>
      </c>
      <c r="M178" s="1"/>
    </row>
    <row r="179" spans="1:13" hidden="1" outlineLevel="1" x14ac:dyDescent="0.25">
      <c r="A179" s="6" t="s">
        <v>170</v>
      </c>
      <c r="B179" s="3">
        <v>-40168460</v>
      </c>
      <c r="C179" s="3">
        <v>0</v>
      </c>
      <c r="D179" s="3">
        <v>0</v>
      </c>
      <c r="E179" s="3">
        <v>11823522</v>
      </c>
      <c r="F179" s="3">
        <v>6620139</v>
      </c>
      <c r="G179" s="3">
        <f t="shared" si="10"/>
        <v>-21724799</v>
      </c>
      <c r="H179" s="3">
        <v>0</v>
      </c>
      <c r="I179" s="3">
        <v>-21724799</v>
      </c>
      <c r="J179" s="3">
        <v>-22982787</v>
      </c>
      <c r="K179" s="3">
        <f t="shared" si="11"/>
        <v>1257988</v>
      </c>
      <c r="M179" s="1"/>
    </row>
    <row r="180" spans="1:13" hidden="1" outlineLevel="1" x14ac:dyDescent="0.25">
      <c r="A180" s="6" t="s">
        <v>171</v>
      </c>
      <c r="B180" s="3">
        <v>-6491157</v>
      </c>
      <c r="C180" s="3">
        <v>0</v>
      </c>
      <c r="D180" s="3">
        <v>0</v>
      </c>
      <c r="E180" s="3">
        <v>0</v>
      </c>
      <c r="F180" s="3">
        <v>1750557</v>
      </c>
      <c r="G180" s="3">
        <f t="shared" si="10"/>
        <v>-4740600</v>
      </c>
      <c r="H180" s="3">
        <v>0</v>
      </c>
      <c r="I180" s="3">
        <v>-4740600</v>
      </c>
      <c r="J180" s="3">
        <v>-4393349</v>
      </c>
      <c r="K180" s="3">
        <f t="shared" si="11"/>
        <v>-347251</v>
      </c>
      <c r="M180" s="1"/>
    </row>
    <row r="181" spans="1:13" hidden="1" outlineLevel="1" x14ac:dyDescent="0.25">
      <c r="A181" s="6" t="s">
        <v>172</v>
      </c>
      <c r="B181" s="3">
        <v>-951450</v>
      </c>
      <c r="C181" s="3">
        <v>0</v>
      </c>
      <c r="D181" s="3">
        <v>0</v>
      </c>
      <c r="E181" s="3">
        <v>446620</v>
      </c>
      <c r="F181" s="3">
        <v>150825</v>
      </c>
      <c r="G181" s="3">
        <f t="shared" si="10"/>
        <v>-354005</v>
      </c>
      <c r="H181" s="3">
        <v>0</v>
      </c>
      <c r="I181" s="3">
        <v>-354005</v>
      </c>
      <c r="J181" s="3">
        <v>-201097</v>
      </c>
      <c r="K181" s="3">
        <f t="shared" si="11"/>
        <v>-152908</v>
      </c>
      <c r="M181" s="1"/>
    </row>
    <row r="182" spans="1:13" hidden="1" outlineLevel="1" x14ac:dyDescent="0.25">
      <c r="A182" s="6" t="s">
        <v>173</v>
      </c>
      <c r="B182" s="3">
        <v>-35532324</v>
      </c>
      <c r="C182" s="3">
        <v>0</v>
      </c>
      <c r="D182" s="3">
        <v>0</v>
      </c>
      <c r="E182" s="3">
        <v>13018774</v>
      </c>
      <c r="F182" s="3">
        <v>4816260</v>
      </c>
      <c r="G182" s="3">
        <f t="shared" si="10"/>
        <v>-17697290</v>
      </c>
      <c r="H182" s="3">
        <v>0</v>
      </c>
      <c r="I182" s="3">
        <v>-17697290</v>
      </c>
      <c r="J182" s="3">
        <v>-22278104</v>
      </c>
      <c r="K182" s="3">
        <f t="shared" si="11"/>
        <v>4580814</v>
      </c>
      <c r="M182" s="1"/>
    </row>
    <row r="183" spans="1:13" hidden="1" outlineLevel="1" x14ac:dyDescent="0.25">
      <c r="A183" s="6" t="s">
        <v>174</v>
      </c>
      <c r="B183" s="3">
        <v>-2738955</v>
      </c>
      <c r="C183" s="3">
        <v>0</v>
      </c>
      <c r="D183" s="3">
        <v>0</v>
      </c>
      <c r="E183" s="3">
        <v>0</v>
      </c>
      <c r="F183" s="3">
        <v>1002204</v>
      </c>
      <c r="G183" s="3">
        <f t="shared" si="10"/>
        <v>-1736751</v>
      </c>
      <c r="H183" s="3">
        <v>0</v>
      </c>
      <c r="I183" s="3">
        <v>-1736751</v>
      </c>
      <c r="J183" s="3">
        <v>-1740763</v>
      </c>
      <c r="K183" s="3">
        <f t="shared" si="11"/>
        <v>4012</v>
      </c>
      <c r="M183" s="1"/>
    </row>
    <row r="184" spans="1:13" hidden="1" outlineLevel="1" x14ac:dyDescent="0.25">
      <c r="A184" s="6" t="s">
        <v>175</v>
      </c>
      <c r="B184" s="3">
        <v>-1298400</v>
      </c>
      <c r="C184" s="3">
        <v>0</v>
      </c>
      <c r="D184" s="3">
        <v>0</v>
      </c>
      <c r="E184" s="3">
        <v>0</v>
      </c>
      <c r="F184" s="3">
        <v>884238</v>
      </c>
      <c r="G184" s="3">
        <f t="shared" si="10"/>
        <v>-414162</v>
      </c>
      <c r="H184" s="3">
        <v>0</v>
      </c>
      <c r="I184" s="3">
        <v>-414162</v>
      </c>
      <c r="J184" s="3">
        <v>-481839</v>
      </c>
      <c r="K184" s="3">
        <f t="shared" si="11"/>
        <v>67677</v>
      </c>
      <c r="M184" s="1"/>
    </row>
    <row r="185" spans="1:13" hidden="1" outlineLevel="1" x14ac:dyDescent="0.25">
      <c r="A185" s="6" t="s">
        <v>176</v>
      </c>
      <c r="B185" s="3">
        <v>-804261</v>
      </c>
      <c r="C185" s="3">
        <v>0</v>
      </c>
      <c r="D185" s="3">
        <v>0</v>
      </c>
      <c r="E185" s="3">
        <v>0</v>
      </c>
      <c r="F185" s="3">
        <v>395556</v>
      </c>
      <c r="G185" s="3">
        <f t="shared" si="10"/>
        <v>-408705</v>
      </c>
      <c r="H185" s="3">
        <v>0</v>
      </c>
      <c r="I185" s="3">
        <v>-408705</v>
      </c>
      <c r="J185" s="3">
        <v>-409520</v>
      </c>
      <c r="K185" s="3">
        <f t="shared" si="11"/>
        <v>815</v>
      </c>
      <c r="M185" s="1"/>
    </row>
    <row r="186" spans="1:13" hidden="1" outlineLevel="1" x14ac:dyDescent="0.25">
      <c r="A186" s="6" t="s">
        <v>177</v>
      </c>
      <c r="B186" s="3">
        <v>-8085720</v>
      </c>
      <c r="C186" s="3">
        <v>0</v>
      </c>
      <c r="D186" s="3">
        <v>0</v>
      </c>
      <c r="E186" s="3">
        <v>6914242</v>
      </c>
      <c r="F186" s="3">
        <v>1043643</v>
      </c>
      <c r="G186" s="3">
        <f t="shared" si="10"/>
        <v>-127835</v>
      </c>
      <c r="H186" s="3">
        <v>0</v>
      </c>
      <c r="I186" s="3">
        <v>-127835</v>
      </c>
      <c r="J186" s="3">
        <v>32230</v>
      </c>
      <c r="K186" s="3">
        <f t="shared" si="11"/>
        <v>-160065</v>
      </c>
      <c r="M186" s="1"/>
    </row>
    <row r="187" spans="1:13" hidden="1" outlineLevel="1" x14ac:dyDescent="0.25">
      <c r="A187" s="6" t="s">
        <v>178</v>
      </c>
      <c r="B187" s="3">
        <v>-2561598</v>
      </c>
      <c r="C187" s="3">
        <v>0</v>
      </c>
      <c r="D187" s="3">
        <v>0</v>
      </c>
      <c r="E187" s="3">
        <v>4068506</v>
      </c>
      <c r="F187" s="3">
        <v>0</v>
      </c>
      <c r="G187" s="3">
        <f t="shared" si="10"/>
        <v>1506908</v>
      </c>
      <c r="H187" s="3">
        <v>0</v>
      </c>
      <c r="I187" s="3">
        <v>1506908</v>
      </c>
      <c r="J187" s="3">
        <v>1493856</v>
      </c>
      <c r="K187" s="3">
        <f t="shared" si="11"/>
        <v>13052</v>
      </c>
      <c r="M187" s="1"/>
    </row>
    <row r="188" spans="1:13" hidden="1" outlineLevel="1" x14ac:dyDescent="0.25">
      <c r="A188" s="6" t="s">
        <v>179</v>
      </c>
      <c r="B188" s="3">
        <v>-5750178</v>
      </c>
      <c r="C188" s="3">
        <v>0</v>
      </c>
      <c r="D188" s="3">
        <v>0</v>
      </c>
      <c r="E188" s="3">
        <v>866284</v>
      </c>
      <c r="F188" s="3">
        <v>1675128</v>
      </c>
      <c r="G188" s="3">
        <f t="shared" si="10"/>
        <v>-3208766</v>
      </c>
      <c r="H188" s="3">
        <v>2596749</v>
      </c>
      <c r="I188" s="3">
        <v>-612017</v>
      </c>
      <c r="J188" s="3">
        <v>-249050</v>
      </c>
      <c r="K188" s="3">
        <f t="shared" si="11"/>
        <v>-362967</v>
      </c>
      <c r="M188" s="1"/>
    </row>
    <row r="189" spans="1:13" hidden="1" outlineLevel="1" x14ac:dyDescent="0.25">
      <c r="A189" s="6" t="s">
        <v>180</v>
      </c>
      <c r="B189" s="3">
        <v>-7782336</v>
      </c>
      <c r="C189" s="3">
        <v>0</v>
      </c>
      <c r="D189" s="3">
        <v>0</v>
      </c>
      <c r="E189" s="3">
        <v>364925</v>
      </c>
      <c r="F189" s="3">
        <v>2267133</v>
      </c>
      <c r="G189" s="3">
        <f t="shared" si="10"/>
        <v>-5150278</v>
      </c>
      <c r="H189" s="3">
        <v>2768751</v>
      </c>
      <c r="I189" s="3">
        <v>-2381527</v>
      </c>
      <c r="J189" s="3">
        <v>-1995454</v>
      </c>
      <c r="K189" s="3">
        <f t="shared" si="11"/>
        <v>-386073</v>
      </c>
      <c r="M189" s="1"/>
    </row>
    <row r="190" spans="1:13" hidden="1" outlineLevel="1" x14ac:dyDescent="0.25">
      <c r="A190" s="6" t="s">
        <v>181</v>
      </c>
      <c r="B190" s="3">
        <v>0</v>
      </c>
      <c r="C190" s="3">
        <v>0</v>
      </c>
      <c r="D190" s="3">
        <v>0</v>
      </c>
      <c r="E190" s="3">
        <v>92501</v>
      </c>
      <c r="F190" s="3">
        <v>0</v>
      </c>
      <c r="G190" s="3">
        <f t="shared" si="10"/>
        <v>92501</v>
      </c>
      <c r="H190" s="3">
        <v>135494934</v>
      </c>
      <c r="I190" s="3">
        <v>135587435</v>
      </c>
      <c r="J190" s="3">
        <v>220572420</v>
      </c>
      <c r="K190" s="3">
        <f t="shared" si="11"/>
        <v>-84984985</v>
      </c>
      <c r="M190" s="1"/>
    </row>
    <row r="191" spans="1:13" collapsed="1" x14ac:dyDescent="0.25">
      <c r="A191" s="2" t="s">
        <v>182</v>
      </c>
      <c r="B191" s="3">
        <v>-19506146</v>
      </c>
      <c r="C191" s="3">
        <v>16683429</v>
      </c>
      <c r="D191" s="3">
        <v>0</v>
      </c>
      <c r="E191" s="3">
        <v>7686541</v>
      </c>
      <c r="F191" s="3">
        <v>1726797</v>
      </c>
      <c r="G191" s="3">
        <f t="shared" si="10"/>
        <v>6590621</v>
      </c>
      <c r="H191" s="3">
        <v>0</v>
      </c>
      <c r="I191" s="3">
        <v>6590621</v>
      </c>
      <c r="J191" s="3">
        <v>3877865</v>
      </c>
      <c r="K191" s="3">
        <f t="shared" si="11"/>
        <v>2712756</v>
      </c>
      <c r="M191" s="1"/>
    </row>
    <row r="192" spans="1:13" hidden="1" outlineLevel="1" x14ac:dyDescent="0.25">
      <c r="A192" s="6" t="s">
        <v>183</v>
      </c>
      <c r="B192" s="3">
        <v>-11936244</v>
      </c>
      <c r="C192" s="3">
        <v>6049059</v>
      </c>
      <c r="D192" s="3">
        <v>0</v>
      </c>
      <c r="E192" s="3">
        <v>4730406</v>
      </c>
      <c r="F192" s="3">
        <v>0</v>
      </c>
      <c r="G192" s="3">
        <f t="shared" si="10"/>
        <v>-1156779</v>
      </c>
      <c r="H192" s="3">
        <v>0</v>
      </c>
      <c r="I192" s="3">
        <v>-1156779</v>
      </c>
      <c r="J192" s="3">
        <v>-4092716</v>
      </c>
      <c r="K192" s="3">
        <f t="shared" si="11"/>
        <v>2935937</v>
      </c>
      <c r="M192" s="1"/>
    </row>
    <row r="193" spans="1:13" hidden="1" outlineLevel="1" x14ac:dyDescent="0.25">
      <c r="A193" s="6" t="s">
        <v>184</v>
      </c>
      <c r="B193" s="3">
        <v>-3251625</v>
      </c>
      <c r="C193" s="3">
        <v>8610595</v>
      </c>
      <c r="D193" s="3">
        <v>0</v>
      </c>
      <c r="E193" s="3">
        <v>0</v>
      </c>
      <c r="F193" s="3">
        <v>0</v>
      </c>
      <c r="G193" s="3">
        <f t="shared" si="10"/>
        <v>5358970</v>
      </c>
      <c r="H193" s="3">
        <v>0</v>
      </c>
      <c r="I193" s="3">
        <v>5358970</v>
      </c>
      <c r="J193" s="3">
        <v>3654547</v>
      </c>
      <c r="K193" s="3">
        <f t="shared" si="11"/>
        <v>1704423</v>
      </c>
      <c r="M193" s="1"/>
    </row>
    <row r="194" spans="1:13" hidden="1" outlineLevel="1" x14ac:dyDescent="0.25">
      <c r="A194" s="6" t="s">
        <v>185</v>
      </c>
      <c r="B194" s="3">
        <v>-1329135</v>
      </c>
      <c r="C194" s="3">
        <v>2023775</v>
      </c>
      <c r="D194" s="3">
        <v>0</v>
      </c>
      <c r="E194" s="3">
        <v>455840</v>
      </c>
      <c r="F194" s="3">
        <v>0</v>
      </c>
      <c r="G194" s="3">
        <f t="shared" si="10"/>
        <v>1150480</v>
      </c>
      <c r="H194" s="3">
        <v>0</v>
      </c>
      <c r="I194" s="3">
        <v>1150480</v>
      </c>
      <c r="J194" s="3">
        <v>1308931</v>
      </c>
      <c r="K194" s="3">
        <f t="shared" si="11"/>
        <v>-158451</v>
      </c>
      <c r="M194" s="1"/>
    </row>
    <row r="195" spans="1:13" hidden="1" outlineLevel="1" x14ac:dyDescent="0.25">
      <c r="A195" s="6" t="s">
        <v>186</v>
      </c>
      <c r="B195" s="3">
        <v>-1953542</v>
      </c>
      <c r="C195" s="3">
        <v>0</v>
      </c>
      <c r="D195" s="3">
        <v>0</v>
      </c>
      <c r="E195" s="3">
        <v>506217</v>
      </c>
      <c r="F195" s="3">
        <v>843291</v>
      </c>
      <c r="G195" s="3">
        <f t="shared" si="10"/>
        <v>-604034</v>
      </c>
      <c r="H195" s="3">
        <v>0</v>
      </c>
      <c r="I195" s="3">
        <v>-604034</v>
      </c>
      <c r="J195" s="3">
        <v>839023</v>
      </c>
      <c r="K195" s="3">
        <f t="shared" si="11"/>
        <v>-1443057</v>
      </c>
      <c r="M195" s="1"/>
    </row>
    <row r="196" spans="1:13" hidden="1" outlineLevel="1" x14ac:dyDescent="0.25">
      <c r="A196" s="6" t="s">
        <v>187</v>
      </c>
      <c r="B196" s="3">
        <v>-1035600</v>
      </c>
      <c r="C196" s="3">
        <v>0</v>
      </c>
      <c r="D196" s="3">
        <v>0</v>
      </c>
      <c r="E196" s="3">
        <v>1994078</v>
      </c>
      <c r="F196" s="3">
        <v>883506</v>
      </c>
      <c r="G196" s="3">
        <f t="shared" si="10"/>
        <v>1841984</v>
      </c>
      <c r="H196" s="3">
        <v>0</v>
      </c>
      <c r="I196" s="3">
        <v>1841984</v>
      </c>
      <c r="J196" s="3">
        <v>2168080</v>
      </c>
      <c r="K196" s="3">
        <f t="shared" si="11"/>
        <v>-326096</v>
      </c>
      <c r="M196" s="1"/>
    </row>
    <row r="197" spans="1:13" collapsed="1" x14ac:dyDescent="0.25">
      <c r="A197" s="2" t="s">
        <v>188</v>
      </c>
      <c r="B197" s="3">
        <v>0</v>
      </c>
      <c r="C197" s="3">
        <v>0</v>
      </c>
      <c r="D197" s="3">
        <v>0</v>
      </c>
      <c r="E197" s="3">
        <v>0</v>
      </c>
      <c r="F197" s="3">
        <v>0</v>
      </c>
      <c r="G197" s="3">
        <f t="shared" si="10"/>
        <v>0</v>
      </c>
      <c r="H197" s="3">
        <v>0</v>
      </c>
      <c r="I197" s="3">
        <v>0</v>
      </c>
      <c r="J197" s="3">
        <v>2188500</v>
      </c>
      <c r="K197" s="3">
        <f t="shared" si="11"/>
        <v>-2188500</v>
      </c>
      <c r="M197" s="1"/>
    </row>
    <row r="198" spans="1:13" hidden="1" outlineLevel="1" x14ac:dyDescent="0.25">
      <c r="A198" s="6" t="s">
        <v>189</v>
      </c>
      <c r="B198" s="3">
        <v>0</v>
      </c>
      <c r="C198" s="3">
        <v>0</v>
      </c>
      <c r="D198" s="3">
        <v>0</v>
      </c>
      <c r="E198" s="3">
        <v>0</v>
      </c>
      <c r="F198" s="3">
        <v>0</v>
      </c>
      <c r="G198" s="3">
        <f t="shared" si="10"/>
        <v>0</v>
      </c>
      <c r="H198" s="3">
        <v>0</v>
      </c>
      <c r="I198" s="3">
        <v>0</v>
      </c>
      <c r="J198" s="3">
        <v>2188500</v>
      </c>
      <c r="K198" s="3">
        <f t="shared" si="11"/>
        <v>-2188500</v>
      </c>
      <c r="M198" s="1"/>
    </row>
    <row r="199" spans="1:13" ht="16.5" collapsed="1" thickBot="1" x14ac:dyDescent="0.3">
      <c r="A199" s="6"/>
      <c r="B199" s="2"/>
      <c r="G199" s="10" t="s">
        <v>260</v>
      </c>
      <c r="H199" s="1"/>
      <c r="I199" s="11">
        <f>I6+I11+I37+I39+I64+I75+I94+I98+I103+I112+I121+I129+I132+I146+I151+I191+I197</f>
        <v>-92555082</v>
      </c>
      <c r="J199" s="11">
        <f t="shared" ref="J199" si="12">J6+J11+J37+J39+J64+J75+J94+J98+J103+J112+J121+J129+J132+J146+J151+J191+J197</f>
        <v>-58001978</v>
      </c>
      <c r="K199" s="11">
        <f>+I199-J199</f>
        <v>-34553104</v>
      </c>
      <c r="M199" s="1"/>
    </row>
    <row r="200" spans="1:13" ht="15.75" thickTop="1" x14ac:dyDescent="0.25">
      <c r="A200" s="6"/>
      <c r="B200" s="2"/>
      <c r="G200" s="3"/>
      <c r="H200" s="1"/>
      <c r="I200" s="1"/>
      <c r="K200" s="4"/>
      <c r="M200" s="1"/>
    </row>
    <row r="201" spans="1:13" x14ac:dyDescent="0.25">
      <c r="A201" s="2" t="s">
        <v>190</v>
      </c>
      <c r="B201" s="3">
        <v>-46715562</v>
      </c>
      <c r="C201" s="3">
        <v>5701176</v>
      </c>
      <c r="D201" s="3">
        <v>0</v>
      </c>
      <c r="E201" s="3">
        <v>30230919</v>
      </c>
      <c r="F201" s="3">
        <v>1363029</v>
      </c>
      <c r="G201" s="3">
        <f t="shared" ref="G201:G216" si="13">+B201+C201+D201+E201+F201</f>
        <v>-9420438</v>
      </c>
      <c r="H201" s="3">
        <v>0</v>
      </c>
      <c r="I201" s="3">
        <v>-9420438</v>
      </c>
      <c r="J201" s="3">
        <v>-10337372</v>
      </c>
      <c r="K201" s="3">
        <f t="shared" ref="K201:K216" si="14">+I201-J201</f>
        <v>916934</v>
      </c>
      <c r="M201" s="1"/>
    </row>
    <row r="202" spans="1:13" hidden="1" outlineLevel="1" x14ac:dyDescent="0.25">
      <c r="A202" s="6" t="s">
        <v>191</v>
      </c>
      <c r="B202" s="3">
        <v>-43605864</v>
      </c>
      <c r="C202" s="3">
        <v>0</v>
      </c>
      <c r="D202" s="3">
        <v>0</v>
      </c>
      <c r="E202" s="3">
        <v>0</v>
      </c>
      <c r="F202" s="3">
        <v>0</v>
      </c>
      <c r="G202" s="3">
        <f t="shared" si="13"/>
        <v>-43605864</v>
      </c>
      <c r="H202" s="3">
        <v>0</v>
      </c>
      <c r="I202" s="3">
        <v>-43605864</v>
      </c>
      <c r="J202" s="3">
        <v>-43999999</v>
      </c>
      <c r="K202" s="3">
        <f t="shared" si="14"/>
        <v>394135</v>
      </c>
      <c r="M202" s="1"/>
    </row>
    <row r="203" spans="1:13" hidden="1" outlineLevel="1" x14ac:dyDescent="0.25">
      <c r="A203" s="6" t="s">
        <v>192</v>
      </c>
      <c r="B203" s="3">
        <v>0</v>
      </c>
      <c r="C203" s="3">
        <v>0</v>
      </c>
      <c r="D203" s="3">
        <v>0</v>
      </c>
      <c r="E203" s="3">
        <v>13053475</v>
      </c>
      <c r="F203" s="3">
        <v>0</v>
      </c>
      <c r="G203" s="3">
        <f t="shared" si="13"/>
        <v>13053475</v>
      </c>
      <c r="H203" s="3">
        <v>0</v>
      </c>
      <c r="I203" s="3">
        <v>13053475</v>
      </c>
      <c r="J203" s="3">
        <v>12685419</v>
      </c>
      <c r="K203" s="3">
        <f t="shared" si="14"/>
        <v>368056</v>
      </c>
      <c r="M203" s="1"/>
    </row>
    <row r="204" spans="1:13" hidden="1" outlineLevel="1" x14ac:dyDescent="0.25">
      <c r="A204" s="6" t="s">
        <v>193</v>
      </c>
      <c r="B204" s="3">
        <v>0</v>
      </c>
      <c r="C204" s="3">
        <v>0</v>
      </c>
      <c r="D204" s="3">
        <v>0</v>
      </c>
      <c r="E204" s="3">
        <v>11228558</v>
      </c>
      <c r="F204" s="3">
        <v>0</v>
      </c>
      <c r="G204" s="3">
        <f t="shared" si="13"/>
        <v>11228558</v>
      </c>
      <c r="H204" s="3">
        <v>0</v>
      </c>
      <c r="I204" s="3">
        <v>11228558</v>
      </c>
      <c r="J204" s="3">
        <v>12100000</v>
      </c>
      <c r="K204" s="3">
        <f t="shared" si="14"/>
        <v>-871442</v>
      </c>
      <c r="M204" s="1"/>
    </row>
    <row r="205" spans="1:13" hidden="1" outlineLevel="1" x14ac:dyDescent="0.25">
      <c r="A205" s="6" t="s">
        <v>194</v>
      </c>
      <c r="B205" s="3">
        <v>-3109698</v>
      </c>
      <c r="C205" s="3">
        <v>5701176</v>
      </c>
      <c r="D205" s="3">
        <v>0</v>
      </c>
      <c r="E205" s="3">
        <v>5948886</v>
      </c>
      <c r="F205" s="3">
        <v>0</v>
      </c>
      <c r="G205" s="3">
        <f t="shared" si="13"/>
        <v>8540364</v>
      </c>
      <c r="H205" s="3">
        <v>0</v>
      </c>
      <c r="I205" s="3">
        <v>8540364</v>
      </c>
      <c r="J205" s="3">
        <v>7650208</v>
      </c>
      <c r="K205" s="3">
        <f t="shared" si="14"/>
        <v>890156</v>
      </c>
      <c r="M205" s="1"/>
    </row>
    <row r="206" spans="1:13" hidden="1" outlineLevel="1" x14ac:dyDescent="0.25">
      <c r="A206" s="6" t="s">
        <v>195</v>
      </c>
      <c r="B206" s="3">
        <v>0</v>
      </c>
      <c r="C206" s="3">
        <v>0</v>
      </c>
      <c r="D206" s="3">
        <v>0</v>
      </c>
      <c r="E206" s="3">
        <v>0</v>
      </c>
      <c r="F206" s="3">
        <v>1363029</v>
      </c>
      <c r="G206" s="3">
        <f t="shared" si="13"/>
        <v>1363029</v>
      </c>
      <c r="H206" s="3">
        <v>0</v>
      </c>
      <c r="I206" s="3">
        <v>1363029</v>
      </c>
      <c r="J206" s="3">
        <v>1227000</v>
      </c>
      <c r="K206" s="3">
        <f t="shared" si="14"/>
        <v>136029</v>
      </c>
      <c r="M206" s="1"/>
    </row>
    <row r="207" spans="1:13" collapsed="1" x14ac:dyDescent="0.25">
      <c r="A207" s="2" t="s">
        <v>196</v>
      </c>
      <c r="B207" s="3">
        <v>-68478196</v>
      </c>
      <c r="C207" s="3">
        <v>0</v>
      </c>
      <c r="D207" s="3">
        <v>0</v>
      </c>
      <c r="E207" s="3">
        <v>87328566</v>
      </c>
      <c r="F207" s="3">
        <v>3610257</v>
      </c>
      <c r="G207" s="3">
        <f t="shared" si="13"/>
        <v>22460627</v>
      </c>
      <c r="H207" s="3">
        <v>-531210</v>
      </c>
      <c r="I207" s="3">
        <v>21929417</v>
      </c>
      <c r="J207" s="3">
        <v>20527752</v>
      </c>
      <c r="K207" s="3">
        <f t="shared" si="14"/>
        <v>1401665</v>
      </c>
      <c r="M207" s="1"/>
    </row>
    <row r="208" spans="1:13" hidden="1" outlineLevel="1" x14ac:dyDescent="0.25">
      <c r="A208" s="6" t="s">
        <v>197</v>
      </c>
      <c r="B208" s="3">
        <v>-68478196</v>
      </c>
      <c r="C208" s="3">
        <v>0</v>
      </c>
      <c r="D208" s="3">
        <v>0</v>
      </c>
      <c r="E208" s="3">
        <v>882496</v>
      </c>
      <c r="F208" s="3">
        <v>0</v>
      </c>
      <c r="G208" s="3">
        <f t="shared" si="13"/>
        <v>-67595700</v>
      </c>
      <c r="H208" s="3">
        <v>48</v>
      </c>
      <c r="I208" s="3">
        <v>-67595652</v>
      </c>
      <c r="J208" s="3">
        <v>-69200000</v>
      </c>
      <c r="K208" s="3">
        <f t="shared" si="14"/>
        <v>1604348</v>
      </c>
      <c r="M208" s="1"/>
    </row>
    <row r="209" spans="1:13" hidden="1" outlineLevel="1" x14ac:dyDescent="0.25">
      <c r="A209" s="6" t="s">
        <v>198</v>
      </c>
      <c r="B209" s="3">
        <v>0</v>
      </c>
      <c r="C209" s="3">
        <v>0</v>
      </c>
      <c r="D209" s="3">
        <v>0</v>
      </c>
      <c r="E209" s="3">
        <v>17826462</v>
      </c>
      <c r="F209" s="3">
        <v>0</v>
      </c>
      <c r="G209" s="3">
        <f t="shared" si="13"/>
        <v>17826462</v>
      </c>
      <c r="H209" s="3">
        <v>0</v>
      </c>
      <c r="I209" s="3">
        <v>17826462</v>
      </c>
      <c r="J209" s="3">
        <v>17335178</v>
      </c>
      <c r="K209" s="3">
        <f t="shared" si="14"/>
        <v>491284</v>
      </c>
      <c r="M209" s="1"/>
    </row>
    <row r="210" spans="1:13" hidden="1" outlineLevel="1" x14ac:dyDescent="0.25">
      <c r="A210" s="6" t="s">
        <v>199</v>
      </c>
      <c r="B210" s="3">
        <v>0</v>
      </c>
      <c r="C210" s="3">
        <v>0</v>
      </c>
      <c r="D210" s="3">
        <v>0</v>
      </c>
      <c r="E210" s="3">
        <v>62712925</v>
      </c>
      <c r="F210" s="3">
        <v>0</v>
      </c>
      <c r="G210" s="3">
        <f t="shared" si="13"/>
        <v>62712925</v>
      </c>
      <c r="H210" s="3">
        <v>0</v>
      </c>
      <c r="I210" s="3">
        <v>62712925</v>
      </c>
      <c r="J210" s="3">
        <v>63000000</v>
      </c>
      <c r="K210" s="3">
        <f t="shared" si="14"/>
        <v>-287075</v>
      </c>
      <c r="M210" s="1"/>
    </row>
    <row r="211" spans="1:13" hidden="1" outlineLevel="1" x14ac:dyDescent="0.25">
      <c r="A211" s="6" t="s">
        <v>200</v>
      </c>
      <c r="B211" s="3">
        <v>0</v>
      </c>
      <c r="C211" s="3">
        <v>0</v>
      </c>
      <c r="D211" s="3">
        <v>0</v>
      </c>
      <c r="E211" s="3">
        <v>5429106</v>
      </c>
      <c r="F211" s="3">
        <v>0</v>
      </c>
      <c r="G211" s="3">
        <f t="shared" si="13"/>
        <v>5429106</v>
      </c>
      <c r="H211" s="3">
        <v>0</v>
      </c>
      <c r="I211" s="3">
        <v>5429106</v>
      </c>
      <c r="J211" s="3">
        <v>5220697</v>
      </c>
      <c r="K211" s="3">
        <f t="shared" si="14"/>
        <v>208409</v>
      </c>
      <c r="M211" s="1"/>
    </row>
    <row r="212" spans="1:13" hidden="1" outlineLevel="1" x14ac:dyDescent="0.25">
      <c r="A212" s="6" t="s">
        <v>201</v>
      </c>
      <c r="B212" s="3">
        <v>0</v>
      </c>
      <c r="C212" s="3">
        <v>0</v>
      </c>
      <c r="D212" s="3">
        <v>0</v>
      </c>
      <c r="E212" s="3">
        <v>378533</v>
      </c>
      <c r="F212" s="3">
        <v>0</v>
      </c>
      <c r="G212" s="3">
        <f t="shared" si="13"/>
        <v>378533</v>
      </c>
      <c r="H212" s="3">
        <v>0</v>
      </c>
      <c r="I212" s="3">
        <v>378533</v>
      </c>
      <c r="J212" s="3">
        <v>1396997</v>
      </c>
      <c r="K212" s="3">
        <f t="shared" si="14"/>
        <v>-1018464</v>
      </c>
      <c r="M212" s="1"/>
    </row>
    <row r="213" spans="1:13" hidden="1" outlineLevel="1" x14ac:dyDescent="0.25">
      <c r="A213" s="6" t="s">
        <v>202</v>
      </c>
      <c r="B213" s="3">
        <v>0</v>
      </c>
      <c r="C213" s="3">
        <v>0</v>
      </c>
      <c r="D213" s="3">
        <v>0</v>
      </c>
      <c r="E213" s="3">
        <v>99044</v>
      </c>
      <c r="F213" s="3">
        <v>0</v>
      </c>
      <c r="G213" s="3">
        <f t="shared" si="13"/>
        <v>99044</v>
      </c>
      <c r="H213" s="3">
        <v>-536443</v>
      </c>
      <c r="I213" s="3">
        <v>-437399</v>
      </c>
      <c r="J213" s="3">
        <v>-510000</v>
      </c>
      <c r="K213" s="3">
        <f t="shared" si="14"/>
        <v>72601</v>
      </c>
      <c r="M213" s="1"/>
    </row>
    <row r="214" spans="1:13" hidden="1" outlineLevel="1" x14ac:dyDescent="0.25">
      <c r="A214" s="6" t="s">
        <v>203</v>
      </c>
      <c r="B214" s="3">
        <v>0</v>
      </c>
      <c r="C214" s="3">
        <v>0</v>
      </c>
      <c r="D214" s="3">
        <v>0</v>
      </c>
      <c r="E214" s="3">
        <v>0</v>
      </c>
      <c r="F214" s="3">
        <v>0</v>
      </c>
      <c r="G214" s="3">
        <f t="shared" si="13"/>
        <v>0</v>
      </c>
      <c r="H214" s="3">
        <v>5185</v>
      </c>
      <c r="I214" s="3">
        <v>5185</v>
      </c>
      <c r="J214" s="3">
        <v>0</v>
      </c>
      <c r="K214" s="3">
        <f t="shared" si="14"/>
        <v>5185</v>
      </c>
      <c r="M214" s="1"/>
    </row>
    <row r="215" spans="1:13" hidden="1" outlineLevel="1" x14ac:dyDescent="0.25">
      <c r="A215" s="6" t="s">
        <v>204</v>
      </c>
      <c r="B215" s="3">
        <v>0</v>
      </c>
      <c r="C215" s="3">
        <v>0</v>
      </c>
      <c r="D215" s="3">
        <v>0</v>
      </c>
      <c r="E215" s="3">
        <v>0</v>
      </c>
      <c r="F215" s="3">
        <v>3610257</v>
      </c>
      <c r="G215" s="3">
        <f t="shared" si="13"/>
        <v>3610257</v>
      </c>
      <c r="H215" s="3">
        <v>0</v>
      </c>
      <c r="I215" s="3">
        <v>3610257</v>
      </c>
      <c r="J215" s="3">
        <v>3284880</v>
      </c>
      <c r="K215" s="3">
        <f t="shared" si="14"/>
        <v>325377</v>
      </c>
      <c r="M215" s="1"/>
    </row>
    <row r="216" spans="1:13" collapsed="1" x14ac:dyDescent="0.25">
      <c r="A216" s="2" t="s">
        <v>205</v>
      </c>
      <c r="B216" s="3">
        <v>-10386882</v>
      </c>
      <c r="C216" s="3">
        <v>0</v>
      </c>
      <c r="D216" s="3">
        <v>0</v>
      </c>
      <c r="E216" s="3">
        <v>7978770</v>
      </c>
      <c r="F216" s="3">
        <v>6926381</v>
      </c>
      <c r="G216" s="3">
        <f t="shared" si="13"/>
        <v>4518269</v>
      </c>
      <c r="H216" s="3">
        <v>1173678</v>
      </c>
      <c r="I216" s="3">
        <v>5691947</v>
      </c>
      <c r="J216" s="3">
        <v>8907274</v>
      </c>
      <c r="K216" s="3">
        <f t="shared" si="14"/>
        <v>-3215327</v>
      </c>
      <c r="M216" s="1"/>
    </row>
    <row r="217" spans="1:13" hidden="1" outlineLevel="1" x14ac:dyDescent="0.25">
      <c r="A217" s="6" t="s">
        <v>206</v>
      </c>
      <c r="B217" s="3">
        <v>-60000</v>
      </c>
      <c r="C217" s="3">
        <v>0</v>
      </c>
      <c r="D217" s="3">
        <v>0</v>
      </c>
      <c r="E217" s="3">
        <v>1836936</v>
      </c>
      <c r="F217" s="3">
        <v>0</v>
      </c>
      <c r="G217" s="3">
        <f t="shared" ref="G217:G262" si="15">+B217+C217+D217+E217+F217</f>
        <v>1776936</v>
      </c>
      <c r="H217" s="3">
        <v>0</v>
      </c>
      <c r="I217" s="3">
        <v>1776936</v>
      </c>
      <c r="J217" s="3">
        <v>3374599</v>
      </c>
      <c r="K217" s="3">
        <f t="shared" ref="K217:K262" si="16">+I217-J217</f>
        <v>-1597663</v>
      </c>
      <c r="M217" s="1"/>
    </row>
    <row r="218" spans="1:13" hidden="1" outlineLevel="1" x14ac:dyDescent="0.25">
      <c r="A218" s="6" t="s">
        <v>207</v>
      </c>
      <c r="B218" s="3">
        <v>-280820</v>
      </c>
      <c r="C218" s="3">
        <v>0</v>
      </c>
      <c r="D218" s="3">
        <v>0</v>
      </c>
      <c r="E218" s="3">
        <v>94594</v>
      </c>
      <c r="F218" s="3">
        <v>229077</v>
      </c>
      <c r="G218" s="3">
        <f t="shared" si="15"/>
        <v>42851</v>
      </c>
      <c r="H218" s="3">
        <v>159242</v>
      </c>
      <c r="I218" s="3">
        <v>202093</v>
      </c>
      <c r="J218" s="3">
        <v>36559</v>
      </c>
      <c r="K218" s="3">
        <f t="shared" si="16"/>
        <v>165534</v>
      </c>
      <c r="M218" s="1"/>
    </row>
    <row r="219" spans="1:13" hidden="1" outlineLevel="1" x14ac:dyDescent="0.25">
      <c r="A219" s="6" t="s">
        <v>208</v>
      </c>
      <c r="B219" s="3">
        <v>-335654</v>
      </c>
      <c r="C219" s="3">
        <v>0</v>
      </c>
      <c r="D219" s="3">
        <v>0</v>
      </c>
      <c r="E219" s="3">
        <v>116962</v>
      </c>
      <c r="F219" s="3">
        <v>245255</v>
      </c>
      <c r="G219" s="3">
        <f t="shared" si="15"/>
        <v>26563</v>
      </c>
      <c r="H219" s="3">
        <v>-18785</v>
      </c>
      <c r="I219" s="3">
        <v>7778</v>
      </c>
      <c r="J219" s="3">
        <v>3195</v>
      </c>
      <c r="K219" s="3">
        <f t="shared" si="16"/>
        <v>4583</v>
      </c>
      <c r="M219" s="1"/>
    </row>
    <row r="220" spans="1:13" hidden="1" outlineLevel="1" x14ac:dyDescent="0.25">
      <c r="A220" s="6" t="s">
        <v>209</v>
      </c>
      <c r="B220" s="3">
        <v>-298340</v>
      </c>
      <c r="C220" s="3">
        <v>0</v>
      </c>
      <c r="D220" s="3">
        <v>0</v>
      </c>
      <c r="E220" s="3">
        <v>114469</v>
      </c>
      <c r="F220" s="3">
        <v>279497</v>
      </c>
      <c r="G220" s="3">
        <f t="shared" si="15"/>
        <v>95626</v>
      </c>
      <c r="H220" s="3">
        <v>110646</v>
      </c>
      <c r="I220" s="3">
        <v>206272</v>
      </c>
      <c r="J220" s="3">
        <v>87716</v>
      </c>
      <c r="K220" s="3">
        <f t="shared" si="16"/>
        <v>118556</v>
      </c>
      <c r="M220" s="1"/>
    </row>
    <row r="221" spans="1:13" hidden="1" outlineLevel="1" x14ac:dyDescent="0.25">
      <c r="A221" s="6" t="s">
        <v>210</v>
      </c>
      <c r="B221" s="3">
        <v>-307250</v>
      </c>
      <c r="C221" s="3">
        <v>0</v>
      </c>
      <c r="D221" s="3">
        <v>0</v>
      </c>
      <c r="E221" s="3">
        <v>127972</v>
      </c>
      <c r="F221" s="3">
        <v>279394</v>
      </c>
      <c r="G221" s="3">
        <f t="shared" si="15"/>
        <v>100116</v>
      </c>
      <c r="H221" s="3">
        <v>-20624</v>
      </c>
      <c r="I221" s="3">
        <v>79492</v>
      </c>
      <c r="J221" s="3">
        <v>60024</v>
      </c>
      <c r="K221" s="3">
        <f t="shared" si="16"/>
        <v>19468</v>
      </c>
      <c r="M221" s="1"/>
    </row>
    <row r="222" spans="1:13" hidden="1" outlineLevel="1" x14ac:dyDescent="0.25">
      <c r="A222" s="6" t="s">
        <v>211</v>
      </c>
      <c r="B222" s="3">
        <v>-345554</v>
      </c>
      <c r="C222" s="3">
        <v>0</v>
      </c>
      <c r="D222" s="3">
        <v>0</v>
      </c>
      <c r="E222" s="3">
        <v>114573</v>
      </c>
      <c r="F222" s="3">
        <v>318033</v>
      </c>
      <c r="G222" s="3">
        <f t="shared" si="15"/>
        <v>87052</v>
      </c>
      <c r="H222" s="3">
        <v>-23490</v>
      </c>
      <c r="I222" s="3">
        <v>63562</v>
      </c>
      <c r="J222" s="3">
        <v>74413</v>
      </c>
      <c r="K222" s="3">
        <f t="shared" si="16"/>
        <v>-10851</v>
      </c>
      <c r="M222" s="1"/>
    </row>
    <row r="223" spans="1:13" hidden="1" outlineLevel="1" x14ac:dyDescent="0.25">
      <c r="A223" s="6" t="s">
        <v>212</v>
      </c>
      <c r="B223" s="3">
        <v>-307250</v>
      </c>
      <c r="C223" s="3">
        <v>0</v>
      </c>
      <c r="D223" s="3">
        <v>0</v>
      </c>
      <c r="E223" s="3">
        <v>105436</v>
      </c>
      <c r="F223" s="3">
        <v>283852</v>
      </c>
      <c r="G223" s="3">
        <f t="shared" si="15"/>
        <v>82038</v>
      </c>
      <c r="H223" s="3">
        <v>-20977</v>
      </c>
      <c r="I223" s="3">
        <v>61061</v>
      </c>
      <c r="J223" s="3">
        <v>70633</v>
      </c>
      <c r="K223" s="3">
        <f t="shared" si="16"/>
        <v>-9572</v>
      </c>
      <c r="M223" s="1"/>
    </row>
    <row r="224" spans="1:13" hidden="1" outlineLevel="1" x14ac:dyDescent="0.25">
      <c r="A224" s="6" t="s">
        <v>213</v>
      </c>
      <c r="B224" s="3">
        <v>-274482</v>
      </c>
      <c r="C224" s="3">
        <v>0</v>
      </c>
      <c r="D224" s="3">
        <v>0</v>
      </c>
      <c r="E224" s="3">
        <v>92499</v>
      </c>
      <c r="F224" s="3">
        <v>238079</v>
      </c>
      <c r="G224" s="3">
        <f t="shared" si="15"/>
        <v>56096</v>
      </c>
      <c r="H224" s="3">
        <v>-8578</v>
      </c>
      <c r="I224" s="3">
        <v>47518</v>
      </c>
      <c r="J224" s="3">
        <v>46198</v>
      </c>
      <c r="K224" s="3">
        <f t="shared" si="16"/>
        <v>1320</v>
      </c>
      <c r="M224" s="1"/>
    </row>
    <row r="225" spans="1:13" hidden="1" outlineLevel="1" x14ac:dyDescent="0.25">
      <c r="A225" s="6" t="s">
        <v>214</v>
      </c>
      <c r="B225" s="3">
        <v>-345553</v>
      </c>
      <c r="C225" s="3">
        <v>0</v>
      </c>
      <c r="D225" s="3">
        <v>0</v>
      </c>
      <c r="E225" s="3">
        <v>116045</v>
      </c>
      <c r="F225" s="3">
        <v>322194</v>
      </c>
      <c r="G225" s="3">
        <f t="shared" si="15"/>
        <v>92686</v>
      </c>
      <c r="H225" s="3">
        <v>-23821</v>
      </c>
      <c r="I225" s="3">
        <v>68865</v>
      </c>
      <c r="J225" s="3">
        <v>82192</v>
      </c>
      <c r="K225" s="3">
        <f t="shared" si="16"/>
        <v>-13327</v>
      </c>
      <c r="M225" s="1"/>
    </row>
    <row r="226" spans="1:13" hidden="1" outlineLevel="1" x14ac:dyDescent="0.25">
      <c r="A226" s="6" t="s">
        <v>215</v>
      </c>
      <c r="B226" s="3">
        <v>-273654</v>
      </c>
      <c r="C226" s="3">
        <v>0</v>
      </c>
      <c r="D226" s="3">
        <v>0</v>
      </c>
      <c r="E226" s="3">
        <v>92744</v>
      </c>
      <c r="F226" s="3">
        <v>238079</v>
      </c>
      <c r="G226" s="3">
        <f t="shared" si="15"/>
        <v>57169</v>
      </c>
      <c r="H226" s="3">
        <v>-17169</v>
      </c>
      <c r="I226" s="3">
        <v>40000</v>
      </c>
      <c r="J226" s="3">
        <v>55459</v>
      </c>
      <c r="K226" s="3">
        <f t="shared" si="16"/>
        <v>-15459</v>
      </c>
      <c r="M226" s="1"/>
    </row>
    <row r="227" spans="1:13" hidden="1" outlineLevel="1" x14ac:dyDescent="0.25">
      <c r="A227" s="6" t="s">
        <v>216</v>
      </c>
      <c r="B227" s="3">
        <v>-313895</v>
      </c>
      <c r="C227" s="3">
        <v>0</v>
      </c>
      <c r="D227" s="3">
        <v>0</v>
      </c>
      <c r="E227" s="3">
        <v>111662</v>
      </c>
      <c r="F227" s="3">
        <v>276659</v>
      </c>
      <c r="G227" s="3">
        <f t="shared" si="15"/>
        <v>74426</v>
      </c>
      <c r="H227" s="3">
        <v>194009</v>
      </c>
      <c r="I227" s="3">
        <v>268435</v>
      </c>
      <c r="J227" s="3">
        <v>65538</v>
      </c>
      <c r="K227" s="3">
        <f t="shared" si="16"/>
        <v>202897</v>
      </c>
      <c r="M227" s="1"/>
    </row>
    <row r="228" spans="1:13" hidden="1" outlineLevel="1" x14ac:dyDescent="0.25">
      <c r="A228" s="6" t="s">
        <v>217</v>
      </c>
      <c r="B228" s="3">
        <v>-281923</v>
      </c>
      <c r="C228" s="3">
        <v>0</v>
      </c>
      <c r="D228" s="3">
        <v>0</v>
      </c>
      <c r="E228" s="3">
        <v>92820</v>
      </c>
      <c r="F228" s="3">
        <v>167585</v>
      </c>
      <c r="G228" s="3">
        <f t="shared" si="15"/>
        <v>-21518</v>
      </c>
      <c r="H228" s="3">
        <v>-13098</v>
      </c>
      <c r="I228" s="3">
        <v>-34616</v>
      </c>
      <c r="J228" s="3">
        <v>-31248</v>
      </c>
      <c r="K228" s="3">
        <f t="shared" si="16"/>
        <v>-3368</v>
      </c>
      <c r="M228" s="1"/>
    </row>
    <row r="229" spans="1:13" hidden="1" outlineLevel="1" x14ac:dyDescent="0.25">
      <c r="A229" s="6" t="s">
        <v>218</v>
      </c>
      <c r="B229" s="3">
        <v>-306359</v>
      </c>
      <c r="C229" s="3">
        <v>0</v>
      </c>
      <c r="D229" s="3">
        <v>0</v>
      </c>
      <c r="E229" s="3">
        <v>108870</v>
      </c>
      <c r="F229" s="3">
        <v>215111</v>
      </c>
      <c r="G229" s="3">
        <f t="shared" si="15"/>
        <v>17622</v>
      </c>
      <c r="H229" s="3">
        <v>65103</v>
      </c>
      <c r="I229" s="3">
        <v>82725</v>
      </c>
      <c r="J229" s="3">
        <v>6259</v>
      </c>
      <c r="K229" s="3">
        <f t="shared" si="16"/>
        <v>76466</v>
      </c>
      <c r="M229" s="1"/>
    </row>
    <row r="230" spans="1:13" hidden="1" outlineLevel="1" x14ac:dyDescent="0.25">
      <c r="A230" s="6" t="s">
        <v>219</v>
      </c>
      <c r="B230" s="3">
        <v>-355654</v>
      </c>
      <c r="C230" s="3">
        <v>0</v>
      </c>
      <c r="D230" s="3">
        <v>0</v>
      </c>
      <c r="E230" s="3">
        <v>152417</v>
      </c>
      <c r="F230" s="3">
        <v>290549</v>
      </c>
      <c r="G230" s="3">
        <f t="shared" si="15"/>
        <v>87312</v>
      </c>
      <c r="H230" s="3">
        <v>-28916</v>
      </c>
      <c r="I230" s="3">
        <v>58396</v>
      </c>
      <c r="J230" s="3">
        <v>55993</v>
      </c>
      <c r="K230" s="3">
        <f t="shared" si="16"/>
        <v>2403</v>
      </c>
      <c r="M230" s="1"/>
    </row>
    <row r="231" spans="1:13" hidden="1" outlineLevel="1" x14ac:dyDescent="0.25">
      <c r="A231" s="6" t="s">
        <v>220</v>
      </c>
      <c r="B231" s="3">
        <v>-326144</v>
      </c>
      <c r="C231" s="3">
        <v>0</v>
      </c>
      <c r="D231" s="3">
        <v>0</v>
      </c>
      <c r="E231" s="3">
        <v>120408</v>
      </c>
      <c r="F231" s="3">
        <v>200829</v>
      </c>
      <c r="G231" s="3">
        <f t="shared" si="15"/>
        <v>-4907</v>
      </c>
      <c r="H231" s="3">
        <v>-17047</v>
      </c>
      <c r="I231" s="3">
        <v>-21954</v>
      </c>
      <c r="J231" s="3">
        <v>-17418</v>
      </c>
      <c r="K231" s="3">
        <f t="shared" si="16"/>
        <v>-4536</v>
      </c>
      <c r="M231" s="1"/>
    </row>
    <row r="232" spans="1:13" hidden="1" outlineLevel="1" x14ac:dyDescent="0.25">
      <c r="A232" s="6" t="s">
        <v>221</v>
      </c>
      <c r="B232" s="3">
        <v>-344695</v>
      </c>
      <c r="C232" s="3">
        <v>0</v>
      </c>
      <c r="D232" s="3">
        <v>0</v>
      </c>
      <c r="E232" s="3">
        <v>172804</v>
      </c>
      <c r="F232" s="3">
        <v>251389</v>
      </c>
      <c r="G232" s="3">
        <f t="shared" si="15"/>
        <v>79498</v>
      </c>
      <c r="H232" s="3">
        <v>-24614</v>
      </c>
      <c r="I232" s="3">
        <v>54884</v>
      </c>
      <c r="J232" s="3">
        <v>13421</v>
      </c>
      <c r="K232" s="3">
        <f t="shared" si="16"/>
        <v>41463</v>
      </c>
      <c r="M232" s="1"/>
    </row>
    <row r="233" spans="1:13" hidden="1" outlineLevel="1" x14ac:dyDescent="0.25">
      <c r="A233" s="6" t="s">
        <v>222</v>
      </c>
      <c r="B233" s="3">
        <v>-108679</v>
      </c>
      <c r="C233" s="3">
        <v>0</v>
      </c>
      <c r="D233" s="3">
        <v>0</v>
      </c>
      <c r="E233" s="3">
        <v>1259402</v>
      </c>
      <c r="F233" s="3">
        <v>169700</v>
      </c>
      <c r="G233" s="3">
        <f t="shared" si="15"/>
        <v>1320423</v>
      </c>
      <c r="H233" s="3">
        <v>-18583</v>
      </c>
      <c r="I233" s="3">
        <v>1301840</v>
      </c>
      <c r="J233" s="3">
        <v>-46356</v>
      </c>
      <c r="K233" s="3">
        <f t="shared" si="16"/>
        <v>1348196</v>
      </c>
      <c r="M233" s="1"/>
    </row>
    <row r="234" spans="1:13" hidden="1" outlineLevel="1" x14ac:dyDescent="0.25">
      <c r="A234" s="6" t="s">
        <v>223</v>
      </c>
      <c r="B234" s="3">
        <v>-319010</v>
      </c>
      <c r="C234" s="3">
        <v>0</v>
      </c>
      <c r="D234" s="3">
        <v>0</v>
      </c>
      <c r="E234" s="3">
        <v>113006</v>
      </c>
      <c r="F234" s="3">
        <v>141441</v>
      </c>
      <c r="G234" s="3">
        <f t="shared" si="15"/>
        <v>-64563</v>
      </c>
      <c r="H234" s="3">
        <v>54674</v>
      </c>
      <c r="I234" s="3">
        <v>-9889</v>
      </c>
      <c r="J234" s="3">
        <v>-75733</v>
      </c>
      <c r="K234" s="3">
        <f t="shared" si="16"/>
        <v>65844</v>
      </c>
      <c r="M234" s="1"/>
    </row>
    <row r="235" spans="1:13" hidden="1" outlineLevel="1" x14ac:dyDescent="0.25">
      <c r="A235" s="6" t="s">
        <v>302</v>
      </c>
      <c r="B235" s="3">
        <v>-312904</v>
      </c>
      <c r="C235" s="3">
        <v>0</v>
      </c>
      <c r="D235" s="3">
        <v>0</v>
      </c>
      <c r="E235" s="3">
        <v>17899</v>
      </c>
      <c r="F235" s="3">
        <v>0</v>
      </c>
      <c r="G235" s="3">
        <f t="shared" si="15"/>
        <v>-295005</v>
      </c>
      <c r="H235" s="3">
        <v>0</v>
      </c>
      <c r="I235" s="3">
        <v>-295005</v>
      </c>
      <c r="J235" s="3">
        <v>0</v>
      </c>
      <c r="K235" s="3">
        <f t="shared" si="16"/>
        <v>-295005</v>
      </c>
      <c r="M235" s="1"/>
    </row>
    <row r="236" spans="1:13" hidden="1" outlineLevel="1" x14ac:dyDescent="0.25">
      <c r="A236" s="6" t="s">
        <v>224</v>
      </c>
      <c r="B236" s="3">
        <v>-422353</v>
      </c>
      <c r="C236" s="3">
        <v>0</v>
      </c>
      <c r="D236" s="3">
        <v>0</v>
      </c>
      <c r="E236" s="3">
        <v>756993</v>
      </c>
      <c r="F236" s="3">
        <v>0</v>
      </c>
      <c r="G236" s="3">
        <f t="shared" si="15"/>
        <v>334640</v>
      </c>
      <c r="H236" s="3">
        <v>0</v>
      </c>
      <c r="I236" s="3">
        <v>334640</v>
      </c>
      <c r="J236" s="3">
        <v>144573</v>
      </c>
      <c r="K236" s="3">
        <f t="shared" si="16"/>
        <v>190067</v>
      </c>
      <c r="M236" s="1"/>
    </row>
    <row r="237" spans="1:13" hidden="1" outlineLevel="1" x14ac:dyDescent="0.25">
      <c r="A237" s="6" t="s">
        <v>225</v>
      </c>
      <c r="B237" s="3">
        <v>-292221</v>
      </c>
      <c r="C237" s="3">
        <v>0</v>
      </c>
      <c r="D237" s="3">
        <v>0</v>
      </c>
      <c r="E237" s="3">
        <v>97427</v>
      </c>
      <c r="F237" s="3">
        <v>145522</v>
      </c>
      <c r="G237" s="3">
        <f t="shared" si="15"/>
        <v>-49272</v>
      </c>
      <c r="H237" s="3">
        <v>39671</v>
      </c>
      <c r="I237" s="3">
        <v>-9601</v>
      </c>
      <c r="J237" s="3">
        <v>-30852</v>
      </c>
      <c r="K237" s="3">
        <f t="shared" si="16"/>
        <v>21251</v>
      </c>
      <c r="M237" s="1"/>
    </row>
    <row r="238" spans="1:13" hidden="1" outlineLevel="1" x14ac:dyDescent="0.25">
      <c r="A238" s="6" t="s">
        <v>226</v>
      </c>
      <c r="B238" s="3">
        <v>-298340</v>
      </c>
      <c r="C238" s="3">
        <v>0</v>
      </c>
      <c r="D238" s="3">
        <v>0</v>
      </c>
      <c r="E238" s="3">
        <v>91709</v>
      </c>
      <c r="F238" s="3">
        <v>230320</v>
      </c>
      <c r="G238" s="3">
        <f t="shared" si="15"/>
        <v>23689</v>
      </c>
      <c r="H238" s="3">
        <v>56927</v>
      </c>
      <c r="I238" s="3">
        <v>80616</v>
      </c>
      <c r="J238" s="3">
        <v>11958</v>
      </c>
      <c r="K238" s="3">
        <f t="shared" si="16"/>
        <v>68658</v>
      </c>
      <c r="M238" s="1"/>
    </row>
    <row r="239" spans="1:13" hidden="1" outlineLevel="1" x14ac:dyDescent="0.25">
      <c r="A239" s="6" t="s">
        <v>227</v>
      </c>
      <c r="B239" s="3">
        <v>-346153</v>
      </c>
      <c r="C239" s="3">
        <v>0</v>
      </c>
      <c r="D239" s="3">
        <v>0</v>
      </c>
      <c r="E239" s="3">
        <v>107828</v>
      </c>
      <c r="F239" s="3">
        <v>222213</v>
      </c>
      <c r="G239" s="3">
        <f t="shared" si="15"/>
        <v>-16112</v>
      </c>
      <c r="H239" s="3">
        <v>99352</v>
      </c>
      <c r="I239" s="3">
        <v>83240</v>
      </c>
      <c r="J239" s="3">
        <v>-27368</v>
      </c>
      <c r="K239" s="3">
        <f t="shared" si="16"/>
        <v>110608</v>
      </c>
      <c r="M239" s="1"/>
    </row>
    <row r="240" spans="1:13" hidden="1" outlineLevel="1" x14ac:dyDescent="0.25">
      <c r="A240" s="6" t="s">
        <v>228</v>
      </c>
      <c r="B240" s="3">
        <v>-284772</v>
      </c>
      <c r="C240" s="3">
        <v>0</v>
      </c>
      <c r="D240" s="3">
        <v>0</v>
      </c>
      <c r="E240" s="3">
        <v>170961</v>
      </c>
      <c r="F240" s="3">
        <v>257634</v>
      </c>
      <c r="G240" s="3">
        <f t="shared" si="15"/>
        <v>143823</v>
      </c>
      <c r="H240" s="3">
        <v>66352</v>
      </c>
      <c r="I240" s="3">
        <v>210175</v>
      </c>
      <c r="J240" s="3">
        <v>87845</v>
      </c>
      <c r="K240" s="3">
        <f t="shared" si="16"/>
        <v>122330</v>
      </c>
      <c r="M240" s="1"/>
    </row>
    <row r="241" spans="1:13" hidden="1" outlineLevel="1" x14ac:dyDescent="0.25">
      <c r="A241" s="6" t="s">
        <v>229</v>
      </c>
      <c r="B241" s="3">
        <v>-344354</v>
      </c>
      <c r="C241" s="3">
        <v>0</v>
      </c>
      <c r="D241" s="3">
        <v>0</v>
      </c>
      <c r="E241" s="3">
        <v>147393</v>
      </c>
      <c r="F241" s="3">
        <v>201311</v>
      </c>
      <c r="G241" s="3">
        <f t="shared" si="15"/>
        <v>4350</v>
      </c>
      <c r="H241" s="3">
        <v>0</v>
      </c>
      <c r="I241" s="3">
        <v>4350</v>
      </c>
      <c r="J241" s="3">
        <v>-6418</v>
      </c>
      <c r="K241" s="3">
        <f t="shared" si="16"/>
        <v>10768</v>
      </c>
      <c r="M241" s="1"/>
    </row>
    <row r="242" spans="1:13" hidden="1" outlineLevel="1" x14ac:dyDescent="0.25">
      <c r="A242" s="6" t="s">
        <v>230</v>
      </c>
      <c r="B242" s="3">
        <v>-345403</v>
      </c>
      <c r="C242" s="3">
        <v>0</v>
      </c>
      <c r="D242" s="3">
        <v>0</v>
      </c>
      <c r="E242" s="3">
        <v>116048</v>
      </c>
      <c r="F242" s="3">
        <v>232864</v>
      </c>
      <c r="G242" s="3">
        <f t="shared" si="15"/>
        <v>3509</v>
      </c>
      <c r="H242" s="3">
        <v>65376</v>
      </c>
      <c r="I242" s="3">
        <v>68885</v>
      </c>
      <c r="J242" s="3">
        <v>-6396</v>
      </c>
      <c r="K242" s="3">
        <f t="shared" si="16"/>
        <v>75281</v>
      </c>
      <c r="M242" s="1"/>
    </row>
    <row r="243" spans="1:13" hidden="1" outlineLevel="1" x14ac:dyDescent="0.25">
      <c r="A243" s="6" t="s">
        <v>231</v>
      </c>
      <c r="B243" s="3">
        <v>-345674</v>
      </c>
      <c r="C243" s="3">
        <v>0</v>
      </c>
      <c r="D243" s="3">
        <v>0</v>
      </c>
      <c r="E243" s="3">
        <v>124426</v>
      </c>
      <c r="F243" s="3">
        <v>242497</v>
      </c>
      <c r="G243" s="3">
        <f t="shared" si="15"/>
        <v>21249</v>
      </c>
      <c r="H243" s="3">
        <v>65376</v>
      </c>
      <c r="I243" s="3">
        <v>86625</v>
      </c>
      <c r="J243" s="3">
        <v>11250</v>
      </c>
      <c r="K243" s="3">
        <f t="shared" si="16"/>
        <v>75375</v>
      </c>
      <c r="M243" s="1"/>
    </row>
    <row r="244" spans="1:13" hidden="1" outlineLevel="1" x14ac:dyDescent="0.25">
      <c r="A244" s="6" t="s">
        <v>232</v>
      </c>
      <c r="B244" s="3">
        <v>-345674</v>
      </c>
      <c r="C244" s="3">
        <v>0</v>
      </c>
      <c r="D244" s="3">
        <v>0</v>
      </c>
      <c r="E244" s="3">
        <v>128837</v>
      </c>
      <c r="F244" s="3">
        <v>242497</v>
      </c>
      <c r="G244" s="3">
        <f t="shared" si="15"/>
        <v>25660</v>
      </c>
      <c r="H244" s="3">
        <v>65376</v>
      </c>
      <c r="I244" s="3">
        <v>91036</v>
      </c>
      <c r="J244" s="3">
        <v>13194</v>
      </c>
      <c r="K244" s="3">
        <f t="shared" si="16"/>
        <v>77842</v>
      </c>
      <c r="M244" s="1"/>
    </row>
    <row r="245" spans="1:13" hidden="1" outlineLevel="1" x14ac:dyDescent="0.25">
      <c r="A245" s="6" t="s">
        <v>233</v>
      </c>
      <c r="B245" s="3">
        <v>-345672</v>
      </c>
      <c r="C245" s="3">
        <v>0</v>
      </c>
      <c r="D245" s="3">
        <v>0</v>
      </c>
      <c r="E245" s="3">
        <v>764673</v>
      </c>
      <c r="F245" s="3">
        <v>0</v>
      </c>
      <c r="G245" s="3">
        <f t="shared" si="15"/>
        <v>419001</v>
      </c>
      <c r="H245" s="3">
        <v>0</v>
      </c>
      <c r="I245" s="3">
        <v>419001</v>
      </c>
      <c r="J245" s="3">
        <v>428412</v>
      </c>
      <c r="K245" s="3">
        <f t="shared" si="16"/>
        <v>-9411</v>
      </c>
      <c r="M245" s="1"/>
    </row>
    <row r="246" spans="1:13" hidden="1" outlineLevel="1" x14ac:dyDescent="0.25">
      <c r="A246" s="6" t="s">
        <v>234</v>
      </c>
      <c r="B246" s="3">
        <v>-345403</v>
      </c>
      <c r="C246" s="3">
        <v>0</v>
      </c>
      <c r="D246" s="3">
        <v>0</v>
      </c>
      <c r="E246" s="3">
        <v>118823</v>
      </c>
      <c r="F246" s="3">
        <v>206700</v>
      </c>
      <c r="G246" s="3">
        <f t="shared" si="15"/>
        <v>-19880</v>
      </c>
      <c r="H246" s="3">
        <v>65376</v>
      </c>
      <c r="I246" s="3">
        <v>45496</v>
      </c>
      <c r="J246" s="3">
        <v>-29919</v>
      </c>
      <c r="K246" s="3">
        <f t="shared" si="16"/>
        <v>75415</v>
      </c>
      <c r="M246" s="1"/>
    </row>
    <row r="247" spans="1:13" hidden="1" outlineLevel="1" x14ac:dyDescent="0.25">
      <c r="A247" s="6" t="s">
        <v>235</v>
      </c>
      <c r="B247" s="3">
        <v>-276278</v>
      </c>
      <c r="C247" s="3">
        <v>0</v>
      </c>
      <c r="D247" s="3">
        <v>0</v>
      </c>
      <c r="E247" s="3">
        <v>87699</v>
      </c>
      <c r="F247" s="3">
        <v>199448</v>
      </c>
      <c r="G247" s="3">
        <f t="shared" si="15"/>
        <v>10869</v>
      </c>
      <c r="H247" s="3">
        <v>126887</v>
      </c>
      <c r="I247" s="3">
        <v>137756</v>
      </c>
      <c r="J247" s="3">
        <v>2851</v>
      </c>
      <c r="K247" s="3">
        <f t="shared" si="16"/>
        <v>134905</v>
      </c>
      <c r="M247" s="1"/>
    </row>
    <row r="248" spans="1:13" hidden="1" outlineLevel="1" x14ac:dyDescent="0.25">
      <c r="A248" s="6" t="s">
        <v>236</v>
      </c>
      <c r="B248" s="3">
        <v>-276278</v>
      </c>
      <c r="C248" s="3">
        <v>0</v>
      </c>
      <c r="D248" s="3">
        <v>0</v>
      </c>
      <c r="E248" s="3">
        <v>87699</v>
      </c>
      <c r="F248" s="3">
        <v>199448</v>
      </c>
      <c r="G248" s="3">
        <f t="shared" si="15"/>
        <v>10869</v>
      </c>
      <c r="H248" s="3">
        <v>48312</v>
      </c>
      <c r="I248" s="3">
        <v>59181</v>
      </c>
      <c r="J248" s="3">
        <v>2851</v>
      </c>
      <c r="K248" s="3">
        <f t="shared" si="16"/>
        <v>56330</v>
      </c>
      <c r="M248" s="1"/>
    </row>
    <row r="249" spans="1:13" hidden="1" outlineLevel="1" x14ac:dyDescent="0.25">
      <c r="A249" s="6" t="s">
        <v>237</v>
      </c>
      <c r="B249" s="3">
        <v>-310184</v>
      </c>
      <c r="C249" s="3">
        <v>0</v>
      </c>
      <c r="D249" s="3">
        <v>0</v>
      </c>
      <c r="E249" s="3">
        <v>107830</v>
      </c>
      <c r="F249" s="3">
        <v>199601</v>
      </c>
      <c r="G249" s="3">
        <f t="shared" si="15"/>
        <v>-2753</v>
      </c>
      <c r="H249" s="3">
        <v>63355</v>
      </c>
      <c r="I249" s="3">
        <v>60602</v>
      </c>
      <c r="J249" s="3">
        <v>-10792</v>
      </c>
      <c r="K249" s="3">
        <f t="shared" si="16"/>
        <v>71394</v>
      </c>
      <c r="M249" s="1"/>
    </row>
    <row r="250" spans="1:13" hidden="1" outlineLevel="1" x14ac:dyDescent="0.25">
      <c r="A250" s="6" t="s">
        <v>238</v>
      </c>
      <c r="B250" s="3">
        <v>-310303</v>
      </c>
      <c r="C250" s="3">
        <v>0</v>
      </c>
      <c r="D250" s="3">
        <v>0</v>
      </c>
      <c r="E250" s="3">
        <v>108906</v>
      </c>
      <c r="F250" s="3">
        <v>199603</v>
      </c>
      <c r="G250" s="3">
        <f t="shared" si="15"/>
        <v>-1794</v>
      </c>
      <c r="H250" s="3">
        <v>63346</v>
      </c>
      <c r="I250" s="3">
        <v>61552</v>
      </c>
      <c r="J250" s="3">
        <v>-8862</v>
      </c>
      <c r="K250" s="3">
        <f t="shared" si="16"/>
        <v>70414</v>
      </c>
      <c r="M250" s="1"/>
    </row>
    <row r="251" spans="1:13" hidden="1" outlineLevel="1" x14ac:dyDescent="0.25">
      <c r="A251" s="6" t="s">
        <v>239</v>
      </c>
      <c r="B251" s="3">
        <v>0</v>
      </c>
      <c r="C251" s="3">
        <v>0</v>
      </c>
      <c r="D251" s="3">
        <v>0</v>
      </c>
      <c r="E251" s="3">
        <v>0</v>
      </c>
      <c r="F251" s="3">
        <v>0</v>
      </c>
      <c r="G251" s="3">
        <f t="shared" si="15"/>
        <v>0</v>
      </c>
      <c r="H251" s="3">
        <v>0</v>
      </c>
      <c r="I251" s="3">
        <v>0</v>
      </c>
      <c r="J251" s="3">
        <v>4463503</v>
      </c>
      <c r="K251" s="3">
        <f t="shared" si="16"/>
        <v>-4463503</v>
      </c>
      <c r="M251" s="1"/>
    </row>
    <row r="252" spans="1:13" collapsed="1" x14ac:dyDescent="0.25">
      <c r="A252" s="2" t="s">
        <v>240</v>
      </c>
      <c r="B252" s="3">
        <v>-5575255</v>
      </c>
      <c r="C252" s="3">
        <v>0</v>
      </c>
      <c r="D252" s="3">
        <v>0</v>
      </c>
      <c r="E252" s="3">
        <v>11453058</v>
      </c>
      <c r="F252" s="3">
        <v>0</v>
      </c>
      <c r="G252" s="3">
        <f t="shared" si="15"/>
        <v>5877803</v>
      </c>
      <c r="H252" s="3">
        <v>767114</v>
      </c>
      <c r="I252" s="3">
        <v>6644917</v>
      </c>
      <c r="J252" s="3">
        <v>1605153</v>
      </c>
      <c r="K252" s="3">
        <f t="shared" si="16"/>
        <v>5039764</v>
      </c>
      <c r="M252" s="1"/>
    </row>
    <row r="253" spans="1:13" hidden="1" outlineLevel="1" x14ac:dyDescent="0.25">
      <c r="A253" s="6" t="s">
        <v>241</v>
      </c>
      <c r="B253" s="3">
        <v>0</v>
      </c>
      <c r="C253" s="3">
        <v>0</v>
      </c>
      <c r="D253" s="3">
        <v>0</v>
      </c>
      <c r="E253" s="3">
        <v>0</v>
      </c>
      <c r="F253" s="3">
        <v>0</v>
      </c>
      <c r="G253" s="3">
        <f t="shared" si="15"/>
        <v>0</v>
      </c>
      <c r="H253" s="3">
        <v>0</v>
      </c>
      <c r="I253" s="3">
        <v>0</v>
      </c>
      <c r="J253" s="3">
        <v>203910</v>
      </c>
      <c r="K253" s="3">
        <f t="shared" si="16"/>
        <v>-203910</v>
      </c>
      <c r="M253" s="1"/>
    </row>
    <row r="254" spans="1:13" hidden="1" outlineLevel="1" x14ac:dyDescent="0.25">
      <c r="A254" s="6" t="s">
        <v>242</v>
      </c>
      <c r="B254" s="3">
        <v>-5575255</v>
      </c>
      <c r="C254" s="3">
        <v>0</v>
      </c>
      <c r="D254" s="3">
        <v>0</v>
      </c>
      <c r="E254" s="3">
        <v>11453058</v>
      </c>
      <c r="F254" s="3">
        <v>0</v>
      </c>
      <c r="G254" s="3">
        <f t="shared" si="15"/>
        <v>5877803</v>
      </c>
      <c r="H254" s="3">
        <v>0</v>
      </c>
      <c r="I254" s="3">
        <v>5877803</v>
      </c>
      <c r="J254" s="3">
        <v>-1260</v>
      </c>
      <c r="K254" s="3">
        <f t="shared" si="16"/>
        <v>5879063</v>
      </c>
      <c r="M254" s="1"/>
    </row>
    <row r="255" spans="1:13" hidden="1" outlineLevel="1" x14ac:dyDescent="0.25">
      <c r="A255" s="6" t="s">
        <v>243</v>
      </c>
      <c r="B255" s="3">
        <v>0</v>
      </c>
      <c r="C255" s="3">
        <v>0</v>
      </c>
      <c r="D255" s="3">
        <v>0</v>
      </c>
      <c r="E255" s="3">
        <v>0</v>
      </c>
      <c r="F255" s="3">
        <v>0</v>
      </c>
      <c r="G255" s="3">
        <f t="shared" si="15"/>
        <v>0</v>
      </c>
      <c r="H255" s="3">
        <v>767114</v>
      </c>
      <c r="I255" s="3">
        <v>767114</v>
      </c>
      <c r="J255" s="3">
        <v>1402503</v>
      </c>
      <c r="K255" s="3">
        <f t="shared" si="16"/>
        <v>-635389</v>
      </c>
      <c r="M255" s="1"/>
    </row>
    <row r="256" spans="1:13" collapsed="1" x14ac:dyDescent="0.25">
      <c r="A256" s="2" t="s">
        <v>244</v>
      </c>
      <c r="B256" s="3">
        <v>-55051718</v>
      </c>
      <c r="C256" s="3">
        <v>0</v>
      </c>
      <c r="D256" s="3">
        <v>0</v>
      </c>
      <c r="E256" s="3">
        <v>14098241</v>
      </c>
      <c r="F256" s="3">
        <v>6109701</v>
      </c>
      <c r="G256" s="3">
        <f t="shared" si="15"/>
        <v>-34843776</v>
      </c>
      <c r="H256" s="3">
        <v>8379656</v>
      </c>
      <c r="I256" s="3">
        <v>-26464120</v>
      </c>
      <c r="J256" s="3">
        <v>-23034368</v>
      </c>
      <c r="K256" s="3">
        <f t="shared" si="16"/>
        <v>-3429752</v>
      </c>
      <c r="M256" s="1"/>
    </row>
    <row r="257" spans="1:13" hidden="1" outlineLevel="1" x14ac:dyDescent="0.25">
      <c r="A257" s="6" t="s">
        <v>245</v>
      </c>
      <c r="B257" s="3">
        <v>-55051718</v>
      </c>
      <c r="C257" s="3">
        <v>0</v>
      </c>
      <c r="D257" s="3">
        <v>0</v>
      </c>
      <c r="E257" s="3">
        <v>0</v>
      </c>
      <c r="F257" s="3">
        <v>0</v>
      </c>
      <c r="G257" s="3">
        <f t="shared" si="15"/>
        <v>-55051718</v>
      </c>
      <c r="H257" s="3">
        <v>0</v>
      </c>
      <c r="I257" s="3">
        <v>-55051718</v>
      </c>
      <c r="J257" s="3">
        <v>-54249998</v>
      </c>
      <c r="K257" s="3">
        <f t="shared" si="16"/>
        <v>-801720</v>
      </c>
      <c r="M257" s="1"/>
    </row>
    <row r="258" spans="1:13" hidden="1" outlineLevel="1" x14ac:dyDescent="0.25">
      <c r="A258" s="6" t="s">
        <v>246</v>
      </c>
      <c r="B258" s="3">
        <v>0</v>
      </c>
      <c r="C258" s="3">
        <v>0</v>
      </c>
      <c r="D258" s="3">
        <v>0</v>
      </c>
      <c r="E258" s="3">
        <v>13077650</v>
      </c>
      <c r="F258" s="3">
        <v>0</v>
      </c>
      <c r="G258" s="3">
        <f t="shared" si="15"/>
        <v>13077650</v>
      </c>
      <c r="H258" s="3">
        <v>0</v>
      </c>
      <c r="I258" s="3">
        <v>13077650</v>
      </c>
      <c r="J258" s="3">
        <v>11067060</v>
      </c>
      <c r="K258" s="3">
        <f t="shared" si="16"/>
        <v>2010590</v>
      </c>
      <c r="M258" s="1"/>
    </row>
    <row r="259" spans="1:13" hidden="1" outlineLevel="1" x14ac:dyDescent="0.25">
      <c r="A259" s="6" t="s">
        <v>247</v>
      </c>
      <c r="B259" s="3">
        <v>0</v>
      </c>
      <c r="C259" s="3">
        <v>0</v>
      </c>
      <c r="D259" s="3">
        <v>0</v>
      </c>
      <c r="E259" s="3">
        <v>909922</v>
      </c>
      <c r="F259" s="3">
        <v>0</v>
      </c>
      <c r="G259" s="3">
        <f t="shared" si="15"/>
        <v>909922</v>
      </c>
      <c r="H259" s="3">
        <v>0</v>
      </c>
      <c r="I259" s="3">
        <v>909922</v>
      </c>
      <c r="J259" s="3">
        <v>451000</v>
      </c>
      <c r="K259" s="3">
        <f t="shared" si="16"/>
        <v>458922</v>
      </c>
      <c r="M259" s="1"/>
    </row>
    <row r="260" spans="1:13" hidden="1" outlineLevel="1" x14ac:dyDescent="0.25">
      <c r="A260" s="6" t="s">
        <v>248</v>
      </c>
      <c r="B260" s="3">
        <v>0</v>
      </c>
      <c r="C260" s="3">
        <v>0</v>
      </c>
      <c r="D260" s="3">
        <v>0</v>
      </c>
      <c r="E260" s="3">
        <v>110669</v>
      </c>
      <c r="F260" s="3">
        <v>0</v>
      </c>
      <c r="G260" s="3">
        <f t="shared" si="15"/>
        <v>110669</v>
      </c>
      <c r="H260" s="3">
        <v>0</v>
      </c>
      <c r="I260" s="3">
        <v>110669</v>
      </c>
      <c r="J260" s="3">
        <v>1196000</v>
      </c>
      <c r="K260" s="3">
        <f t="shared" si="16"/>
        <v>-1085331</v>
      </c>
      <c r="M260" s="1"/>
    </row>
    <row r="261" spans="1:13" hidden="1" outlineLevel="1" x14ac:dyDescent="0.25">
      <c r="A261" s="6" t="s">
        <v>249</v>
      </c>
      <c r="B261" s="3">
        <v>0</v>
      </c>
      <c r="C261" s="3">
        <v>0</v>
      </c>
      <c r="D261" s="3">
        <v>0</v>
      </c>
      <c r="E261" s="3">
        <v>0</v>
      </c>
      <c r="F261" s="3">
        <v>0</v>
      </c>
      <c r="G261" s="3">
        <f t="shared" si="15"/>
        <v>0</v>
      </c>
      <c r="H261" s="3">
        <v>8379656</v>
      </c>
      <c r="I261" s="3">
        <v>8379656</v>
      </c>
      <c r="J261" s="3">
        <v>12414000</v>
      </c>
      <c r="K261" s="3">
        <f t="shared" si="16"/>
        <v>-4034344</v>
      </c>
      <c r="M261" s="1"/>
    </row>
    <row r="262" spans="1:13" hidden="1" outlineLevel="1" x14ac:dyDescent="0.25">
      <c r="A262" s="6" t="s">
        <v>250</v>
      </c>
      <c r="B262" s="3">
        <v>0</v>
      </c>
      <c r="C262" s="3">
        <v>0</v>
      </c>
      <c r="D262" s="3">
        <v>0</v>
      </c>
      <c r="E262" s="3">
        <v>0</v>
      </c>
      <c r="F262" s="3">
        <v>6109701</v>
      </c>
      <c r="G262" s="3">
        <f t="shared" si="15"/>
        <v>6109701</v>
      </c>
      <c r="H262" s="3">
        <v>0</v>
      </c>
      <c r="I262" s="3">
        <v>6109701</v>
      </c>
      <c r="J262" s="3">
        <v>6087570</v>
      </c>
      <c r="K262" s="3">
        <f t="shared" si="16"/>
        <v>22131</v>
      </c>
      <c r="M262" s="1"/>
    </row>
    <row r="263" spans="1:13" collapsed="1" x14ac:dyDescent="0.25"/>
    <row r="264" spans="1:13" ht="15.75" x14ac:dyDescent="0.25">
      <c r="B264" s="2"/>
      <c r="G264" s="10" t="s">
        <v>261</v>
      </c>
      <c r="H264" s="1"/>
      <c r="I264" s="3">
        <v>4041253</v>
      </c>
      <c r="J264" s="3">
        <v>4041253</v>
      </c>
      <c r="K264" s="9">
        <f t="shared" ref="K264" si="17">I264-J264</f>
        <v>0</v>
      </c>
    </row>
    <row r="265" spans="1:13" x14ac:dyDescent="0.25">
      <c r="B265" s="2"/>
      <c r="H265" s="1"/>
      <c r="K265" s="8"/>
    </row>
    <row r="266" spans="1:13" ht="16.5" thickBot="1" x14ac:dyDescent="0.3">
      <c r="B266" s="2"/>
      <c r="G266" s="10" t="s">
        <v>262</v>
      </c>
      <c r="H266" s="1"/>
      <c r="I266" s="11">
        <f>+I199+I201+I207+I216+I252+I256+I264</f>
        <v>-90132106</v>
      </c>
      <c r="J266" s="11">
        <f>+J199+J201+J207+J216+J252+J256+J264</f>
        <v>-56292286</v>
      </c>
      <c r="K266" s="11">
        <f t="shared" ref="K266" si="18">I266-J266</f>
        <v>-33839820</v>
      </c>
    </row>
    <row r="267" spans="1:13" ht="15.75" thickTop="1" x14ac:dyDescent="0.25"/>
    <row r="269" spans="1:13" x14ac:dyDescent="0.25">
      <c r="I269" s="55"/>
    </row>
    <row r="270" spans="1:13" x14ac:dyDescent="0.25">
      <c r="I270" s="55"/>
    </row>
    <row r="271" spans="1:13" x14ac:dyDescent="0.25">
      <c r="I271" s="55"/>
    </row>
  </sheetData>
  <pageMargins left="0.7" right="0.7" top="0.75" bottom="0.75" header="0.3" footer="0.3"/>
  <pageSetup paperSize="9"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zoomScale="90" zoomScaleNormal="90" workbookViewId="0">
      <selection activeCell="E19" sqref="E19:F19"/>
    </sheetView>
  </sheetViews>
  <sheetFormatPr defaultColWidth="41.140625" defaultRowHeight="15" x14ac:dyDescent="0.25"/>
  <cols>
    <col min="1" max="1" width="44.5703125" customWidth="1"/>
    <col min="2" max="2" width="10.85546875" customWidth="1"/>
    <col min="3" max="3" width="12.5703125" customWidth="1"/>
    <col min="4" max="4" width="12.42578125" customWidth="1"/>
    <col min="5" max="5" width="10" customWidth="1"/>
    <col min="6" max="6" width="15.5703125" customWidth="1"/>
  </cols>
  <sheetData>
    <row r="1" spans="1:5" ht="23.25" x14ac:dyDescent="0.35">
      <c r="A1" s="12" t="s">
        <v>288</v>
      </c>
      <c r="B1" s="13"/>
      <c r="C1" s="14"/>
      <c r="D1" s="14"/>
      <c r="E1" s="14"/>
    </row>
    <row r="2" spans="1:5" ht="10.5" customHeight="1" x14ac:dyDescent="0.35">
      <c r="A2" s="12"/>
      <c r="B2" s="13"/>
      <c r="C2" s="14"/>
      <c r="D2" s="14"/>
      <c r="E2" s="14"/>
    </row>
    <row r="3" spans="1:5" s="17" customFormat="1" ht="39" x14ac:dyDescent="0.25">
      <c r="A3" s="15" t="s">
        <v>289</v>
      </c>
      <c r="B3" s="16" t="s">
        <v>290</v>
      </c>
      <c r="C3" s="16" t="s">
        <v>263</v>
      </c>
      <c r="D3" s="16" t="s">
        <v>264</v>
      </c>
      <c r="E3" s="16" t="s">
        <v>265</v>
      </c>
    </row>
    <row r="4" spans="1:5" x14ac:dyDescent="0.25">
      <c r="A4" s="18"/>
      <c r="B4" s="19"/>
      <c r="C4" s="20"/>
      <c r="D4" s="20"/>
      <c r="E4" s="20"/>
    </row>
    <row r="5" spans="1:5" s="7" customFormat="1" x14ac:dyDescent="0.25">
      <c r="A5" s="21" t="s">
        <v>291</v>
      </c>
      <c r="B5" s="22">
        <v>0</v>
      </c>
      <c r="C5" s="22">
        <v>37</v>
      </c>
      <c r="D5" s="22">
        <f>C5-B5</f>
        <v>37</v>
      </c>
      <c r="E5" s="23">
        <f>B5/C5</f>
        <v>0</v>
      </c>
    </row>
    <row r="6" spans="1:5" s="7" customFormat="1" x14ac:dyDescent="0.25">
      <c r="A6" s="21" t="s">
        <v>292</v>
      </c>
      <c r="B6" s="22">
        <v>0.05</v>
      </c>
      <c r="C6" s="22">
        <v>0</v>
      </c>
      <c r="D6" s="22">
        <f t="shared" ref="D6:D10" si="0">C6-B6</f>
        <v>-0.05</v>
      </c>
      <c r="E6" s="23"/>
    </row>
    <row r="7" spans="1:5" s="7" customFormat="1" x14ac:dyDescent="0.25">
      <c r="A7" s="21" t="s">
        <v>293</v>
      </c>
      <c r="B7" s="22">
        <v>43.2</v>
      </c>
      <c r="C7" s="22">
        <v>500</v>
      </c>
      <c r="D7" s="22">
        <f t="shared" si="0"/>
        <v>456.8</v>
      </c>
      <c r="E7" s="23">
        <f t="shared" ref="E7:E40" si="1">B7/C7</f>
        <v>8.6400000000000005E-2</v>
      </c>
    </row>
    <row r="8" spans="1:5" s="7" customFormat="1" x14ac:dyDescent="0.25">
      <c r="A8" s="21" t="s">
        <v>294</v>
      </c>
      <c r="B8" s="22">
        <v>0</v>
      </c>
      <c r="C8" s="22">
        <v>5</v>
      </c>
      <c r="D8" s="22">
        <f t="shared" si="0"/>
        <v>5</v>
      </c>
      <c r="E8" s="23">
        <f t="shared" si="1"/>
        <v>0</v>
      </c>
    </row>
    <row r="9" spans="1:5" s="7" customFormat="1" x14ac:dyDescent="0.25">
      <c r="A9" s="21" t="s">
        <v>266</v>
      </c>
      <c r="B9" s="22">
        <v>0</v>
      </c>
      <c r="C9" s="22">
        <v>20</v>
      </c>
      <c r="D9" s="22">
        <f>C9-B9</f>
        <v>20</v>
      </c>
      <c r="E9" s="23">
        <f>B9/C9</f>
        <v>0</v>
      </c>
    </row>
    <row r="10" spans="1:5" s="7" customFormat="1" x14ac:dyDescent="0.25">
      <c r="A10" s="21" t="s">
        <v>295</v>
      </c>
      <c r="B10" s="24">
        <v>4.6500000000000004</v>
      </c>
      <c r="C10" s="24">
        <v>15</v>
      </c>
      <c r="D10" s="24">
        <f t="shared" si="0"/>
        <v>10.35</v>
      </c>
      <c r="E10" s="25">
        <f t="shared" si="1"/>
        <v>0.31</v>
      </c>
    </row>
    <row r="11" spans="1:5" s="7" customFormat="1" x14ac:dyDescent="0.25">
      <c r="A11" s="26" t="s">
        <v>267</v>
      </c>
      <c r="B11" s="27">
        <f>SUM(B5:B10)</f>
        <v>47.9</v>
      </c>
      <c r="C11" s="27">
        <f>SUM(C5:C10)</f>
        <v>577</v>
      </c>
      <c r="D11" s="27">
        <f>SUM(D5:D10)</f>
        <v>529.1</v>
      </c>
      <c r="E11" s="28">
        <f t="shared" si="1"/>
        <v>8.3015597920277295E-2</v>
      </c>
    </row>
    <row r="12" spans="1:5" s="7" customFormat="1" x14ac:dyDescent="0.25">
      <c r="A12" s="29"/>
      <c r="B12" s="30"/>
      <c r="C12" s="30"/>
      <c r="D12" s="30"/>
      <c r="E12" s="23"/>
    </row>
    <row r="13" spans="1:5" s="7" customFormat="1" x14ac:dyDescent="0.25">
      <c r="A13" s="21" t="s">
        <v>296</v>
      </c>
      <c r="B13" s="22">
        <v>6.149</v>
      </c>
      <c r="C13" s="22">
        <v>25</v>
      </c>
      <c r="D13" s="22">
        <f t="shared" ref="D13:D22" si="2">C13-B13</f>
        <v>18.850999999999999</v>
      </c>
      <c r="E13" s="23">
        <f t="shared" si="1"/>
        <v>0.24596000000000001</v>
      </c>
    </row>
    <row r="14" spans="1:5" s="7" customFormat="1" x14ac:dyDescent="0.25">
      <c r="A14" s="21" t="s">
        <v>297</v>
      </c>
      <c r="B14" s="22">
        <v>0</v>
      </c>
      <c r="C14" s="22">
        <v>10</v>
      </c>
      <c r="D14" s="22">
        <f t="shared" si="2"/>
        <v>10</v>
      </c>
      <c r="E14" s="23">
        <f t="shared" si="1"/>
        <v>0</v>
      </c>
    </row>
    <row r="15" spans="1:5" s="7" customFormat="1" x14ac:dyDescent="0.25">
      <c r="A15" s="21" t="s">
        <v>298</v>
      </c>
      <c r="B15" s="22">
        <v>16.056000000000001</v>
      </c>
      <c r="C15" s="22">
        <v>34</v>
      </c>
      <c r="D15" s="22">
        <f t="shared" si="2"/>
        <v>17.943999999999999</v>
      </c>
      <c r="E15" s="23">
        <f t="shared" si="1"/>
        <v>0.47223529411764709</v>
      </c>
    </row>
    <row r="16" spans="1:5" s="7" customFormat="1" x14ac:dyDescent="0.25">
      <c r="A16" s="21" t="s">
        <v>299</v>
      </c>
      <c r="B16" s="22">
        <v>0</v>
      </c>
      <c r="C16" s="22">
        <f>34+24</f>
        <v>58</v>
      </c>
      <c r="D16" s="22">
        <f t="shared" si="2"/>
        <v>58</v>
      </c>
      <c r="E16" s="23"/>
    </row>
    <row r="17" spans="1:6" s="7" customFormat="1" x14ac:dyDescent="0.25">
      <c r="A17" s="21" t="s">
        <v>300</v>
      </c>
      <c r="B17" s="22">
        <v>0</v>
      </c>
      <c r="C17" s="22">
        <v>15</v>
      </c>
      <c r="D17" s="22">
        <f t="shared" si="2"/>
        <v>15</v>
      </c>
      <c r="E17" s="23"/>
    </row>
    <row r="18" spans="1:6" s="7" customFormat="1" x14ac:dyDescent="0.25">
      <c r="A18" s="21" t="s">
        <v>268</v>
      </c>
      <c r="B18" s="22">
        <v>0</v>
      </c>
      <c r="C18" s="22">
        <v>7</v>
      </c>
      <c r="D18" s="22">
        <f t="shared" si="2"/>
        <v>7</v>
      </c>
      <c r="E18" s="23">
        <f t="shared" si="1"/>
        <v>0</v>
      </c>
    </row>
    <row r="19" spans="1:6" s="7" customFormat="1" x14ac:dyDescent="0.25">
      <c r="A19" s="21" t="s">
        <v>301</v>
      </c>
      <c r="B19" s="22">
        <v>13</v>
      </c>
      <c r="C19" s="22">
        <v>15</v>
      </c>
      <c r="D19" s="22">
        <f t="shared" si="2"/>
        <v>2</v>
      </c>
      <c r="E19" s="23"/>
    </row>
    <row r="20" spans="1:6" s="7" customFormat="1" x14ac:dyDescent="0.25">
      <c r="A20" s="21" t="s">
        <v>269</v>
      </c>
      <c r="B20" s="22">
        <v>0.28399999999999997</v>
      </c>
      <c r="C20" s="22">
        <v>3</v>
      </c>
      <c r="D20" s="22">
        <f t="shared" si="2"/>
        <v>2.7160000000000002</v>
      </c>
      <c r="E20" s="23">
        <f t="shared" si="1"/>
        <v>9.4666666666666663E-2</v>
      </c>
    </row>
    <row r="21" spans="1:6" s="7" customFormat="1" x14ac:dyDescent="0.25">
      <c r="A21" s="21" t="s">
        <v>270</v>
      </c>
      <c r="B21" s="22">
        <v>0</v>
      </c>
      <c r="C21" s="22">
        <v>22</v>
      </c>
      <c r="D21" s="22">
        <f t="shared" si="2"/>
        <v>22</v>
      </c>
      <c r="E21" s="23">
        <f t="shared" si="1"/>
        <v>0</v>
      </c>
    </row>
    <row r="22" spans="1:6" s="7" customFormat="1" x14ac:dyDescent="0.25">
      <c r="A22" s="21" t="s">
        <v>271</v>
      </c>
      <c r="B22" s="24">
        <v>0</v>
      </c>
      <c r="C22" s="24">
        <v>5</v>
      </c>
      <c r="D22" s="24">
        <f t="shared" si="2"/>
        <v>5</v>
      </c>
      <c r="E22" s="25">
        <f t="shared" si="1"/>
        <v>0</v>
      </c>
    </row>
    <row r="23" spans="1:6" s="7" customFormat="1" x14ac:dyDescent="0.25">
      <c r="A23" s="26" t="s">
        <v>272</v>
      </c>
      <c r="B23" s="27">
        <f>SUM(B13:B22)</f>
        <v>35.488999999999997</v>
      </c>
      <c r="C23" s="27">
        <f>SUM(C13:C22)</f>
        <v>194</v>
      </c>
      <c r="D23" s="27">
        <f>SUM(D13:D22)</f>
        <v>158.51100000000002</v>
      </c>
      <c r="E23" s="28">
        <f t="shared" si="1"/>
        <v>0.18293298969072164</v>
      </c>
      <c r="F23" s="31"/>
    </row>
    <row r="24" spans="1:6" s="7" customFormat="1" x14ac:dyDescent="0.25">
      <c r="A24" s="32"/>
      <c r="B24" s="30"/>
      <c r="C24" s="30"/>
      <c r="D24" s="30"/>
      <c r="E24" s="23"/>
      <c r="F24" s="33"/>
    </row>
    <row r="25" spans="1:6" s="7" customFormat="1" x14ac:dyDescent="0.25">
      <c r="A25" s="21" t="s">
        <v>287</v>
      </c>
      <c r="B25" s="24">
        <v>0</v>
      </c>
      <c r="C25" s="24">
        <v>12</v>
      </c>
      <c r="D25" s="24">
        <f t="shared" ref="D25" si="3">C25-B25</f>
        <v>12</v>
      </c>
      <c r="E25" s="25">
        <f t="shared" ref="E25" si="4">B25/C25</f>
        <v>0</v>
      </c>
    </row>
    <row r="26" spans="1:6" s="7" customFormat="1" x14ac:dyDescent="0.25">
      <c r="A26" s="26" t="s">
        <v>273</v>
      </c>
      <c r="B26" s="27">
        <f>SUM(B25:B25)</f>
        <v>0</v>
      </c>
      <c r="C26" s="27">
        <f>SUM(C25:C25)</f>
        <v>12</v>
      </c>
      <c r="D26" s="27">
        <f>SUM(D25:D25)</f>
        <v>12</v>
      </c>
      <c r="E26" s="28">
        <f t="shared" si="1"/>
        <v>0</v>
      </c>
      <c r="F26" s="31"/>
    </row>
    <row r="27" spans="1:6" s="7" customFormat="1" x14ac:dyDescent="0.25">
      <c r="A27" s="32"/>
      <c r="B27" s="30"/>
      <c r="C27" s="30"/>
      <c r="D27" s="30"/>
      <c r="E27" s="23"/>
      <c r="F27" s="33"/>
    </row>
    <row r="28" spans="1:6" s="7" customFormat="1" x14ac:dyDescent="0.25">
      <c r="A28" s="21" t="s">
        <v>274</v>
      </c>
      <c r="B28" s="22">
        <f>7.467+37.2</f>
        <v>44.667000000000002</v>
      </c>
      <c r="C28" s="22">
        <v>399</v>
      </c>
      <c r="D28" s="22">
        <f t="shared" ref="D28:D29" si="5">C28-B28</f>
        <v>354.33299999999997</v>
      </c>
      <c r="E28" s="23">
        <f t="shared" si="1"/>
        <v>0.11194736842105263</v>
      </c>
    </row>
    <row r="29" spans="1:6" s="7" customFormat="1" x14ac:dyDescent="0.25">
      <c r="A29" s="21" t="s">
        <v>275</v>
      </c>
      <c r="B29" s="24">
        <v>-104.4</v>
      </c>
      <c r="C29" s="24">
        <v>-550</v>
      </c>
      <c r="D29" s="24">
        <f t="shared" si="5"/>
        <v>-445.6</v>
      </c>
      <c r="E29" s="25">
        <f t="shared" si="1"/>
        <v>0.18981818181818183</v>
      </c>
    </row>
    <row r="30" spans="1:6" s="7" customFormat="1" x14ac:dyDescent="0.25">
      <c r="A30" s="26" t="s">
        <v>276</v>
      </c>
      <c r="B30" s="27">
        <f>B28+B29</f>
        <v>-59.733000000000004</v>
      </c>
      <c r="C30" s="27">
        <f>C28+C29</f>
        <v>-151</v>
      </c>
      <c r="D30" s="27">
        <f>D28+D29</f>
        <v>-91.267000000000053</v>
      </c>
      <c r="E30" s="28">
        <f t="shared" si="1"/>
        <v>0.39558278145695369</v>
      </c>
      <c r="F30" s="31"/>
    </row>
    <row r="31" spans="1:6" s="7" customFormat="1" x14ac:dyDescent="0.25">
      <c r="A31" s="32"/>
      <c r="B31" s="30"/>
      <c r="C31" s="30"/>
      <c r="D31" s="30"/>
      <c r="E31" s="23"/>
      <c r="F31" s="33"/>
    </row>
    <row r="32" spans="1:6" s="7" customFormat="1" x14ac:dyDescent="0.25">
      <c r="A32" s="21" t="s">
        <v>277</v>
      </c>
      <c r="B32" s="24">
        <v>0</v>
      </c>
      <c r="C32" s="24">
        <v>7</v>
      </c>
      <c r="D32" s="24">
        <f t="shared" ref="D32" si="6">C32-B32</f>
        <v>7</v>
      </c>
      <c r="E32" s="25">
        <f t="shared" si="1"/>
        <v>0</v>
      </c>
    </row>
    <row r="33" spans="1:6" s="7" customFormat="1" x14ac:dyDescent="0.25">
      <c r="A33" s="21" t="s">
        <v>278</v>
      </c>
      <c r="B33" s="27">
        <f>B32</f>
        <v>0</v>
      </c>
      <c r="C33" s="27">
        <f>C32</f>
        <v>7</v>
      </c>
      <c r="D33" s="27">
        <f>D32</f>
        <v>7</v>
      </c>
      <c r="E33" s="28">
        <f t="shared" si="1"/>
        <v>0</v>
      </c>
      <c r="F33" s="31"/>
    </row>
    <row r="34" spans="1:6" s="7" customFormat="1" x14ac:dyDescent="0.25">
      <c r="A34" s="34"/>
      <c r="B34" s="35"/>
      <c r="C34" s="35"/>
      <c r="D34" s="35"/>
      <c r="E34" s="23"/>
      <c r="F34" s="33"/>
    </row>
    <row r="35" spans="1:6" s="7" customFormat="1" x14ac:dyDescent="0.25">
      <c r="A35" s="36" t="s">
        <v>279</v>
      </c>
      <c r="B35" s="37">
        <f>B11+B23+B26+B30+B33</f>
        <v>23.655999999999992</v>
      </c>
      <c r="C35" s="37">
        <f>C11+C23+C26+C30+C33</f>
        <v>639</v>
      </c>
      <c r="D35" s="37">
        <f>D11+D23+D26+D30+D33</f>
        <v>615.34400000000005</v>
      </c>
      <c r="E35" s="38">
        <f t="shared" si="1"/>
        <v>3.7020344287949911E-2</v>
      </c>
      <c r="F35" s="31"/>
    </row>
    <row r="36" spans="1:6" s="7" customFormat="1" x14ac:dyDescent="0.25">
      <c r="A36" s="39"/>
      <c r="B36" s="39"/>
      <c r="C36" s="39"/>
      <c r="D36" s="39"/>
      <c r="E36" s="23"/>
      <c r="F36" s="33"/>
    </row>
    <row r="37" spans="1:6" s="7" customFormat="1" x14ac:dyDescent="0.25">
      <c r="A37" s="21" t="s">
        <v>280</v>
      </c>
      <c r="B37" s="22">
        <v>-1.992</v>
      </c>
      <c r="C37" s="22">
        <v>37</v>
      </c>
      <c r="D37" s="22">
        <f t="shared" ref="D37:D39" si="7">C37-B37</f>
        <v>38.991999999999997</v>
      </c>
      <c r="E37" s="23">
        <f t="shared" si="1"/>
        <v>-5.383783783783784E-2</v>
      </c>
      <c r="F37" s="33"/>
    </row>
    <row r="38" spans="1:6" s="7" customFormat="1" x14ac:dyDescent="0.25">
      <c r="A38" s="21" t="s">
        <v>281</v>
      </c>
      <c r="B38" s="22">
        <v>9.4239999999999995</v>
      </c>
      <c r="C38" s="22">
        <v>23</v>
      </c>
      <c r="D38" s="22">
        <f t="shared" si="7"/>
        <v>13.576000000000001</v>
      </c>
      <c r="E38" s="23">
        <f t="shared" si="1"/>
        <v>0.40973913043478261</v>
      </c>
      <c r="F38" s="33"/>
    </row>
    <row r="39" spans="1:6" s="7" customFormat="1" x14ac:dyDescent="0.25">
      <c r="A39" s="21" t="s">
        <v>282</v>
      </c>
      <c r="B39" s="22">
        <v>-2.02</v>
      </c>
      <c r="C39" s="22">
        <v>81</v>
      </c>
      <c r="D39" s="22">
        <f t="shared" si="7"/>
        <v>83.02</v>
      </c>
      <c r="E39" s="23">
        <f t="shared" si="1"/>
        <v>-2.4938271604938271E-2</v>
      </c>
      <c r="F39" s="33"/>
    </row>
    <row r="40" spans="1:6" s="7" customFormat="1" x14ac:dyDescent="0.25">
      <c r="A40" s="40" t="s">
        <v>283</v>
      </c>
      <c r="B40" s="41">
        <f>SUM(B35:B39)</f>
        <v>29.067999999999991</v>
      </c>
      <c r="C40" s="41">
        <f>SUM(C35:C39)</f>
        <v>780</v>
      </c>
      <c r="D40" s="41">
        <f>SUM(D35:D39)</f>
        <v>750.93200000000002</v>
      </c>
      <c r="E40" s="42">
        <f t="shared" si="1"/>
        <v>3.7266666666666656E-2</v>
      </c>
      <c r="F40" s="31"/>
    </row>
    <row r="41" spans="1:6" s="47" customFormat="1" x14ac:dyDescent="0.25">
      <c r="A41" s="43"/>
      <c r="B41" s="43"/>
      <c r="C41" s="44"/>
      <c r="D41" s="44"/>
      <c r="E41" s="45"/>
      <c r="F41" s="46"/>
    </row>
  </sheetData>
  <pageMargins left="0.7" right="0.7" top="0.75" bottom="0.75" header="0.3" footer="0.3"/>
  <pageSetup paperSize="9"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20" zoomScaleNormal="120" workbookViewId="0">
      <selection activeCell="O8" sqref="O8"/>
    </sheetView>
  </sheetViews>
  <sheetFormatPr defaultRowHeight="15" x14ac:dyDescent="0.25"/>
  <sheetData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Rekstraryfirlit</vt:lpstr>
      <vt:lpstr>Fjárfestingar</vt:lpstr>
      <vt:lpstr>Rekstrarreikningur</vt:lpstr>
      <vt:lpstr>Rekstrarreikningur!Print_Area</vt:lpstr>
      <vt:lpstr>Rekstraryfirlit!Print_Area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Pétur Jens Lockton</dc:creator>
  <cp:lastModifiedBy>Pétur Jens Lockton</cp:lastModifiedBy>
  <cp:lastPrinted>2017-05-15T15:48:06Z</cp:lastPrinted>
  <dcterms:created xsi:type="dcterms:W3CDTF">2016-11-24T11:14:37Z</dcterms:created>
  <dcterms:modified xsi:type="dcterms:W3CDTF">2017-05-15T15:48:25Z</dcterms:modified>
</cp:coreProperties>
</file>